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ick\Documents\"/>
    </mc:Choice>
  </mc:AlternateContent>
  <bookViews>
    <workbookView xWindow="0" yWindow="0" windowWidth="20490" windowHeight="6750" tabRatio="516"/>
  </bookViews>
  <sheets>
    <sheet name="Summary" sheetId="9" r:id="rId1"/>
    <sheet name="Revenue Projections" sheetId="4" r:id="rId2"/>
    <sheet name="Recession" sheetId="30" r:id="rId3"/>
    <sheet name="Growth" sheetId="18" r:id="rId4"/>
    <sheet name="Receipts" sheetId="26" r:id="rId5"/>
    <sheet name="Enterprises" sheetId="28" r:id="rId6"/>
    <sheet name="Expenditure Projections" sheetId="5" r:id="rId7"/>
    <sheet name="Education" sheetId="29" r:id="rId8"/>
    <sheet name="Reserves" sheetId="31" r:id="rId9"/>
    <sheet name="Debt Summary" sheetId="23" r:id="rId10"/>
    <sheet name="Pension" sheetId="15" r:id="rId11"/>
    <sheet name="COLA" sheetId="10" r:id="rId12"/>
  </sheets>
  <externalReferences>
    <externalReference r:id="rId13"/>
  </externalReferences>
  <definedNames>
    <definedName name="\D">#REF!</definedName>
    <definedName name="_1_74">#REF!</definedName>
    <definedName name="dist1">[1]data_dist1!$A$10:$HF$452</definedName>
    <definedName name="distr_no">'[1]macro codes'!$C$1</definedName>
    <definedName name="ord_dist">'[1]macro codes'!$A$10:$D$452</definedName>
    <definedName name="_xlnm.Print_Area" localSheetId="11">COLA!$A$1:$F$20</definedName>
    <definedName name="_xlnm.Print_Area" localSheetId="9">'Debt Summary'!$A$3:$G$38</definedName>
    <definedName name="_xlnm.Print_Area" localSheetId="6">'Expenditure Projections'!$B$5:$L$150</definedName>
    <definedName name="_xlnm.Print_Area" localSheetId="3">Growth!$A$1:$F$18</definedName>
    <definedName name="_xlnm.Print_Area" localSheetId="10">Pension!$A$1:$D$13</definedName>
    <definedName name="_xlnm.Print_Area" localSheetId="1">'Revenue Projections'!$A$5:$L$51</definedName>
    <definedName name="_xlnm.Print_Area" localSheetId="0">Summary!$A$1:$G$36</definedName>
    <definedName name="_xlnm.Print_Titles" localSheetId="6">'Expenditure Projections'!$A:$A,'Expenditure Projections'!$3:$4</definedName>
    <definedName name="_xlnm.Print_Titles" localSheetId="1">'Revenue Projections'!$1:$4</definedName>
  </definedNames>
  <calcPr calcId="162913"/>
</workbook>
</file>

<file path=xl/calcChain.xml><?xml version="1.0" encoding="utf-8"?>
<calcChain xmlns="http://schemas.openxmlformats.org/spreadsheetml/2006/main">
  <c r="E141" i="5" l="1"/>
  <c r="E43" i="4"/>
  <c r="E44" i="4"/>
  <c r="E57" i="5"/>
  <c r="E8" i="5"/>
  <c r="H58" i="28" l="1"/>
  <c r="G58" i="28"/>
  <c r="F58" i="28"/>
  <c r="E58" i="28"/>
  <c r="D58" i="28"/>
  <c r="C58" i="28"/>
  <c r="B58" i="28"/>
  <c r="F41" i="28" l="1"/>
  <c r="G41" i="28" s="1"/>
  <c r="H41" i="28" s="1"/>
  <c r="I41" i="28" s="1"/>
  <c r="F40" i="28"/>
  <c r="G40" i="28" s="1"/>
  <c r="H40" i="28" s="1"/>
  <c r="I40" i="28" s="1"/>
  <c r="E40" i="28"/>
  <c r="F39" i="28"/>
  <c r="G39" i="28" s="1"/>
  <c r="H39" i="28" s="1"/>
  <c r="I39" i="28" s="1"/>
  <c r="F33" i="28"/>
  <c r="G33" i="28" s="1"/>
  <c r="H33" i="28" s="1"/>
  <c r="I33" i="28" s="1"/>
  <c r="F32" i="28"/>
  <c r="G32" i="28" s="1"/>
  <c r="H32" i="28" s="1"/>
  <c r="I32" i="28" s="1"/>
  <c r="E32" i="28"/>
  <c r="F31" i="28"/>
  <c r="G31" i="28" s="1"/>
  <c r="H31" i="28" s="1"/>
  <c r="I31" i="28" s="1"/>
  <c r="E105" i="5"/>
  <c r="E106" i="5" s="1"/>
  <c r="F106" i="5"/>
  <c r="G106" i="5"/>
  <c r="H106" i="5"/>
  <c r="I106" i="5"/>
  <c r="B15" i="10"/>
  <c r="G18" i="18" l="1"/>
  <c r="C18" i="18"/>
  <c r="F18" i="18"/>
  <c r="E18" i="18"/>
  <c r="D18" i="18"/>
  <c r="C13" i="31"/>
  <c r="I8" i="15" l="1"/>
  <c r="E129" i="5"/>
  <c r="F22" i="23"/>
  <c r="D24" i="31" l="1"/>
  <c r="E24" i="31"/>
  <c r="F24" i="31"/>
  <c r="G24" i="31"/>
  <c r="C24" i="31"/>
  <c r="F13" i="30" l="1"/>
  <c r="G13" i="30" s="1"/>
  <c r="H13" i="30" s="1"/>
  <c r="I13" i="30" s="1"/>
  <c r="G12" i="30"/>
  <c r="H12" i="30" s="1"/>
  <c r="I12" i="30" s="1"/>
  <c r="F12" i="30"/>
  <c r="D42" i="5" l="1"/>
  <c r="D142" i="5"/>
  <c r="D83" i="5" l="1"/>
  <c r="D43" i="4"/>
  <c r="D47" i="4"/>
  <c r="D47" i="5"/>
  <c r="D21" i="28" l="1"/>
  <c r="D13" i="28"/>
  <c r="E21" i="30"/>
  <c r="E104" i="5" l="1"/>
  <c r="F104" i="5"/>
  <c r="G104" i="5"/>
  <c r="H104" i="5"/>
  <c r="I104" i="5"/>
  <c r="E103" i="5"/>
  <c r="F103" i="5"/>
  <c r="G103" i="5"/>
  <c r="H103" i="5"/>
  <c r="I103" i="5"/>
  <c r="B31" i="31" l="1"/>
  <c r="B36" i="31" s="1"/>
  <c r="B33" i="31" l="1"/>
  <c r="B34" i="31"/>
  <c r="C17" i="31" l="1"/>
  <c r="B24" i="29" l="1"/>
  <c r="J23" i="26" l="1"/>
  <c r="H23" i="26"/>
  <c r="F23" i="26"/>
  <c r="D23" i="26"/>
  <c r="F44" i="4" l="1"/>
  <c r="G44" i="4" s="1"/>
  <c r="H44" i="4" s="1"/>
  <c r="I44" i="4" s="1"/>
  <c r="C8" i="31" l="1"/>
  <c r="C9" i="31"/>
  <c r="C10" i="31"/>
  <c r="C18" i="31"/>
  <c r="C19" i="31"/>
  <c r="B19" i="31"/>
  <c r="B18" i="31"/>
  <c r="C11" i="31" l="1"/>
  <c r="F13" i="31"/>
  <c r="G13" i="31" s="1"/>
  <c r="H13" i="31" s="1"/>
  <c r="I13" i="31" s="1"/>
  <c r="E13" i="31"/>
  <c r="D10" i="31"/>
  <c r="D8" i="31"/>
  <c r="B13" i="31"/>
  <c r="B10" i="31"/>
  <c r="B9" i="31"/>
  <c r="B8" i="31"/>
  <c r="B11" i="31" l="1"/>
  <c r="C20" i="28"/>
  <c r="C13" i="28"/>
  <c r="D141" i="5" l="1"/>
  <c r="D44" i="4"/>
  <c r="D45" i="4" s="1"/>
  <c r="D147" i="5"/>
  <c r="D140" i="5"/>
  <c r="D49" i="4"/>
  <c r="D20" i="28"/>
  <c r="C83" i="5" l="1"/>
  <c r="F141" i="5" l="1"/>
  <c r="G141" i="5" s="1"/>
  <c r="H141" i="5" s="1"/>
  <c r="I141" i="5" s="1"/>
  <c r="F140" i="5"/>
  <c r="G140" i="5" s="1"/>
  <c r="H140" i="5" s="1"/>
  <c r="I140" i="5" s="1"/>
  <c r="F139" i="5"/>
  <c r="G139" i="5" s="1"/>
  <c r="H139" i="5" s="1"/>
  <c r="I139" i="5" s="1"/>
  <c r="B49" i="4"/>
  <c r="B47" i="4"/>
  <c r="B43" i="4"/>
  <c r="B42" i="4"/>
  <c r="B45" i="4" s="1"/>
  <c r="C140" i="5"/>
  <c r="C148" i="5"/>
  <c r="C49" i="4"/>
  <c r="C47" i="4"/>
  <c r="F42" i="4"/>
  <c r="C45" i="4"/>
  <c r="D68" i="5"/>
  <c r="D79" i="5" s="1"/>
  <c r="D72" i="5"/>
  <c r="D76" i="5"/>
  <c r="D84" i="5"/>
  <c r="D90" i="5" s="1"/>
  <c r="D88" i="5"/>
  <c r="D95" i="5"/>
  <c r="D99" i="5"/>
  <c r="D101" i="5" s="1"/>
  <c r="D103" i="5"/>
  <c r="D104" i="5"/>
  <c r="D105" i="5"/>
  <c r="D113" i="5"/>
  <c r="D119" i="5"/>
  <c r="D123" i="5" s="1"/>
  <c r="D126" i="5"/>
  <c r="D129" i="5"/>
  <c r="D132" i="5" s="1"/>
  <c r="D131" i="5"/>
  <c r="D137" i="5"/>
  <c r="C15" i="10"/>
  <c r="D15" i="10" s="1"/>
  <c r="E15" i="10" s="1"/>
  <c r="B13" i="10"/>
  <c r="C13" i="10" s="1"/>
  <c r="D106" i="5" l="1"/>
  <c r="C143" i="5"/>
  <c r="G42" i="4"/>
  <c r="H42" i="4" s="1"/>
  <c r="F15" i="10"/>
  <c r="D13" i="10"/>
  <c r="F22" i="30"/>
  <c r="I42" i="4" l="1"/>
  <c r="E13" i="10"/>
  <c r="F13" i="10" l="1"/>
  <c r="D25" i="4"/>
  <c r="D23" i="4"/>
  <c r="E16" i="4"/>
  <c r="D16" i="4"/>
  <c r="E40" i="29"/>
  <c r="F40" i="29"/>
  <c r="D40" i="29"/>
  <c r="N69" i="30" l="1"/>
  <c r="M69" i="30"/>
  <c r="N68" i="30"/>
  <c r="M68" i="30"/>
  <c r="N67" i="30"/>
  <c r="M67" i="30"/>
  <c r="N65" i="30"/>
  <c r="M65" i="30"/>
  <c r="M64" i="30"/>
  <c r="N57" i="30"/>
  <c r="N56" i="30"/>
  <c r="M56" i="30"/>
  <c r="N52" i="30"/>
  <c r="M52" i="30"/>
  <c r="N51" i="30"/>
  <c r="M51" i="30"/>
  <c r="N50" i="30"/>
  <c r="M50" i="30"/>
  <c r="O49" i="30"/>
  <c r="N49" i="30"/>
  <c r="M49" i="30"/>
  <c r="D38" i="30"/>
  <c r="E38" i="30"/>
  <c r="F38" i="30"/>
  <c r="J34" i="30"/>
  <c r="J35" i="30"/>
  <c r="H40" i="30"/>
  <c r="G40" i="30"/>
  <c r="F40" i="30"/>
  <c r="E40" i="30"/>
  <c r="D40" i="30"/>
  <c r="C40" i="30"/>
  <c r="F39" i="30"/>
  <c r="E39" i="30"/>
  <c r="D39" i="30"/>
  <c r="C39" i="30"/>
  <c r="H38" i="30"/>
  <c r="G38" i="30"/>
  <c r="C38" i="30"/>
  <c r="F36" i="30"/>
  <c r="B36" i="30"/>
  <c r="J33" i="30"/>
  <c r="F21" i="30" l="1"/>
  <c r="F16" i="4"/>
  <c r="D19" i="4"/>
  <c r="D21" i="4" s="1"/>
  <c r="E25" i="4"/>
  <c r="J36" i="30"/>
  <c r="D12" i="5"/>
  <c r="D148" i="5"/>
  <c r="B149" i="5"/>
  <c r="C149" i="5"/>
  <c r="D149" i="5"/>
  <c r="D48" i="4"/>
  <c r="G21" i="30" l="1"/>
  <c r="F23" i="4"/>
  <c r="G16" i="4"/>
  <c r="E19" i="4"/>
  <c r="G22" i="30"/>
  <c r="F25" i="4"/>
  <c r="B126" i="5"/>
  <c r="C126" i="5"/>
  <c r="F21" i="28"/>
  <c r="G21" i="28" s="1"/>
  <c r="H21" i="28" s="1"/>
  <c r="I21" i="28" s="1"/>
  <c r="B125" i="5"/>
  <c r="B39" i="4"/>
  <c r="C39" i="4"/>
  <c r="D39" i="4"/>
  <c r="D39" i="29"/>
  <c r="E39" i="29"/>
  <c r="F39" i="29"/>
  <c r="C39" i="29"/>
  <c r="H21" i="30" l="1"/>
  <c r="G23" i="4"/>
  <c r="I16" i="4"/>
  <c r="H16" i="4"/>
  <c r="F19" i="4"/>
  <c r="H22" i="30"/>
  <c r="G25" i="4"/>
  <c r="C34" i="29"/>
  <c r="D34" i="29"/>
  <c r="E34" i="29"/>
  <c r="F34" i="29"/>
  <c r="B34" i="29"/>
  <c r="I21" i="30" l="1"/>
  <c r="I23" i="4" s="1"/>
  <c r="H23" i="4"/>
  <c r="G19" i="4"/>
  <c r="I22" i="30"/>
  <c r="I25" i="4" s="1"/>
  <c r="H25" i="4"/>
  <c r="C19" i="29"/>
  <c r="K19" i="29"/>
  <c r="D19" i="29" s="1"/>
  <c r="L19" i="29" l="1"/>
  <c r="I19" i="4"/>
  <c r="H19" i="4"/>
  <c r="K12" i="15"/>
  <c r="M19" i="29" l="1"/>
  <c r="E19" i="29"/>
  <c r="C25" i="29"/>
  <c r="D25" i="29"/>
  <c r="E25" i="29"/>
  <c r="F25" i="29"/>
  <c r="G25" i="29"/>
  <c r="E29" i="4"/>
  <c r="F29" i="4" l="1"/>
  <c r="C31" i="31"/>
  <c r="N19" i="29"/>
  <c r="G19" i="29" s="1"/>
  <c r="F19" i="29"/>
  <c r="D18" i="29"/>
  <c r="C18" i="29"/>
  <c r="C100" i="5"/>
  <c r="C97" i="5"/>
  <c r="C98" i="5" s="1"/>
  <c r="C94" i="5"/>
  <c r="C93" i="5"/>
  <c r="C87" i="5"/>
  <c r="C86" i="5"/>
  <c r="C82" i="5"/>
  <c r="C75" i="5"/>
  <c r="C74" i="5"/>
  <c r="C70" i="5"/>
  <c r="C71" i="5" s="1"/>
  <c r="C66" i="5"/>
  <c r="C65" i="5"/>
  <c r="C57" i="5"/>
  <c r="C51" i="5"/>
  <c r="C52" i="5" s="1"/>
  <c r="C47" i="5"/>
  <c r="C48" i="5" s="1"/>
  <c r="C42" i="5"/>
  <c r="C43" i="5" s="1"/>
  <c r="C33" i="5"/>
  <c r="C34" i="5" s="1"/>
  <c r="C29" i="5"/>
  <c r="C30" i="5" s="1"/>
  <c r="C22" i="5"/>
  <c r="C23" i="5" s="1"/>
  <c r="C18" i="5"/>
  <c r="C19" i="5" s="1"/>
  <c r="C15" i="5"/>
  <c r="C8" i="5"/>
  <c r="C9" i="5" s="1"/>
  <c r="C33" i="31" l="1"/>
  <c r="E148" i="5" s="1"/>
  <c r="C36" i="31"/>
  <c r="C34" i="31"/>
  <c r="E147" i="5" s="1"/>
  <c r="G29" i="4"/>
  <c r="D31" i="31"/>
  <c r="D42" i="28"/>
  <c r="C42" i="28"/>
  <c r="B42" i="28"/>
  <c r="D34" i="28"/>
  <c r="D44" i="28" s="1"/>
  <c r="C34" i="28"/>
  <c r="B34" i="28"/>
  <c r="F44" i="5"/>
  <c r="G44" i="5" s="1"/>
  <c r="H44" i="5" s="1"/>
  <c r="I44" i="5" s="1"/>
  <c r="H29" i="4" l="1"/>
  <c r="E31" i="31"/>
  <c r="E18" i="29"/>
  <c r="D34" i="31"/>
  <c r="D33" i="31"/>
  <c r="F148" i="5" s="1"/>
  <c r="D36" i="31"/>
  <c r="E34" i="28"/>
  <c r="E39" i="4" s="1"/>
  <c r="B44" i="28"/>
  <c r="C44" i="28"/>
  <c r="E42" i="28"/>
  <c r="F34" i="28"/>
  <c r="F39" i="4" s="1"/>
  <c r="F42" i="28"/>
  <c r="E36" i="31" l="1"/>
  <c r="E33" i="31"/>
  <c r="G148" i="5" s="1"/>
  <c r="E34" i="31"/>
  <c r="I29" i="4"/>
  <c r="F31" i="31"/>
  <c r="F18" i="29"/>
  <c r="E44" i="28"/>
  <c r="E126" i="5"/>
  <c r="F44" i="28"/>
  <c r="F126" i="5"/>
  <c r="G34" i="28"/>
  <c r="G39" i="4" s="1"/>
  <c r="G42" i="28"/>
  <c r="G18" i="29" l="1"/>
  <c r="G31" i="31"/>
  <c r="F34" i="31"/>
  <c r="F36" i="31"/>
  <c r="F33" i="31"/>
  <c r="H148" i="5" s="1"/>
  <c r="I34" i="28"/>
  <c r="I39" i="4" s="1"/>
  <c r="G126" i="5"/>
  <c r="G44" i="28"/>
  <c r="H42" i="28"/>
  <c r="I42" i="28"/>
  <c r="H34" i="28"/>
  <c r="H39" i="4" s="1"/>
  <c r="G33" i="31" l="1"/>
  <c r="I148" i="5" s="1"/>
  <c r="G36" i="31"/>
  <c r="G34" i="31"/>
  <c r="I44" i="28"/>
  <c r="I126" i="5"/>
  <c r="H44" i="28"/>
  <c r="H126" i="5"/>
  <c r="F60" i="5"/>
  <c r="G60" i="5" s="1"/>
  <c r="H60" i="5" s="1"/>
  <c r="I60" i="5" s="1"/>
  <c r="B129" i="5"/>
  <c r="C129" i="5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N29" i="28"/>
  <c r="B22" i="28"/>
  <c r="C22" i="28"/>
  <c r="C125" i="5" s="1"/>
  <c r="J16" i="26" l="1"/>
  <c r="J21" i="26" l="1"/>
  <c r="K21" i="26"/>
  <c r="F105" i="5"/>
  <c r="G105" i="5"/>
  <c r="H105" i="5"/>
  <c r="I105" i="5"/>
  <c r="D45" i="5"/>
  <c r="D49" i="5"/>
  <c r="D53" i="5"/>
  <c r="D57" i="5"/>
  <c r="D62" i="5"/>
  <c r="B105" i="5"/>
  <c r="C104" i="5"/>
  <c r="B104" i="5"/>
  <c r="B103" i="5"/>
  <c r="C103" i="5"/>
  <c r="F11" i="4"/>
  <c r="G11" i="4"/>
  <c r="H11" i="4"/>
  <c r="I11" i="4"/>
  <c r="D11" i="4"/>
  <c r="D9" i="31" s="1"/>
  <c r="D11" i="31" s="1"/>
  <c r="C113" i="5"/>
  <c r="B113" i="5"/>
  <c r="F7" i="15"/>
  <c r="E8" i="15"/>
  <c r="G8" i="15" s="1"/>
  <c r="E9" i="15"/>
  <c r="G9" i="15" s="1"/>
  <c r="E10" i="15"/>
  <c r="F10" i="15" s="1"/>
  <c r="G116" i="5" s="1"/>
  <c r="E11" i="15"/>
  <c r="F11" i="15" s="1"/>
  <c r="H116" i="5" s="1"/>
  <c r="E7" i="15"/>
  <c r="G7" i="15" s="1"/>
  <c r="B123" i="5"/>
  <c r="C123" i="5"/>
  <c r="G11" i="15" l="1"/>
  <c r="G10" i="15"/>
  <c r="F11" i="29"/>
  <c r="H9" i="31"/>
  <c r="E11" i="29"/>
  <c r="G9" i="31"/>
  <c r="D11" i="29"/>
  <c r="F9" i="31"/>
  <c r="G11" i="29"/>
  <c r="I9" i="31"/>
  <c r="B106" i="5"/>
  <c r="C106" i="5"/>
  <c r="D58" i="5"/>
  <c r="F9" i="15"/>
  <c r="F116" i="5" s="1"/>
  <c r="F8" i="15"/>
  <c r="E116" i="5" s="1"/>
  <c r="C23" i="23" l="1"/>
  <c r="D23" i="23"/>
  <c r="E23" i="23"/>
  <c r="F23" i="23"/>
  <c r="E11" i="4" s="1"/>
  <c r="G23" i="23"/>
  <c r="H23" i="23"/>
  <c r="I23" i="23"/>
  <c r="J23" i="23"/>
  <c r="B23" i="23"/>
  <c r="C19" i="23"/>
  <c r="D19" i="23"/>
  <c r="E19" i="23"/>
  <c r="F19" i="23"/>
  <c r="G19" i="23"/>
  <c r="H19" i="23"/>
  <c r="I19" i="23"/>
  <c r="J19" i="23"/>
  <c r="B19" i="23"/>
  <c r="B99" i="5"/>
  <c r="C99" i="5"/>
  <c r="F83" i="5"/>
  <c r="G83" i="5" s="1"/>
  <c r="H83" i="5" s="1"/>
  <c r="I83" i="5" s="1"/>
  <c r="F82" i="5"/>
  <c r="B84" i="5"/>
  <c r="C84" i="5"/>
  <c r="J76" i="5"/>
  <c r="B76" i="5"/>
  <c r="C76" i="5"/>
  <c r="B72" i="5"/>
  <c r="C72" i="5"/>
  <c r="B62" i="5"/>
  <c r="C62" i="5"/>
  <c r="C11" i="29" l="1"/>
  <c r="E9" i="31"/>
  <c r="F98" i="5"/>
  <c r="G98" i="5" s="1"/>
  <c r="H98" i="5" s="1"/>
  <c r="I98" i="5" s="1"/>
  <c r="F97" i="5"/>
  <c r="E84" i="5"/>
  <c r="G82" i="5"/>
  <c r="H82" i="5" s="1"/>
  <c r="F84" i="5"/>
  <c r="F57" i="5"/>
  <c r="G57" i="5" s="1"/>
  <c r="B57" i="5"/>
  <c r="F38" i="5"/>
  <c r="G38" i="5" s="1"/>
  <c r="H38" i="5" s="1"/>
  <c r="I38" i="5" s="1"/>
  <c r="E37" i="5"/>
  <c r="F37" i="5" s="1"/>
  <c r="G37" i="5" s="1"/>
  <c r="H37" i="5" s="1"/>
  <c r="I37" i="5" s="1"/>
  <c r="F34" i="5"/>
  <c r="G34" i="5" s="1"/>
  <c r="H34" i="5" s="1"/>
  <c r="I34" i="5" s="1"/>
  <c r="F33" i="5"/>
  <c r="C35" i="5"/>
  <c r="D35" i="5"/>
  <c r="B35" i="5"/>
  <c r="F12" i="5"/>
  <c r="G12" i="5" s="1"/>
  <c r="H12" i="5" s="1"/>
  <c r="I12" i="5" s="1"/>
  <c r="F27" i="5"/>
  <c r="G27" i="5" s="1"/>
  <c r="H27" i="5" s="1"/>
  <c r="I27" i="5" s="1"/>
  <c r="E99" i="5" l="1"/>
  <c r="G97" i="5"/>
  <c r="F99" i="5"/>
  <c r="G84" i="5"/>
  <c r="H84" i="5"/>
  <c r="I82" i="5"/>
  <c r="I84" i="5" s="1"/>
  <c r="H57" i="5"/>
  <c r="G33" i="5"/>
  <c r="F35" i="5"/>
  <c r="E35" i="5"/>
  <c r="H97" i="5" l="1"/>
  <c r="G99" i="5"/>
  <c r="E70" i="5"/>
  <c r="I57" i="5"/>
  <c r="H33" i="5"/>
  <c r="G35" i="5"/>
  <c r="I97" i="5" l="1"/>
  <c r="I99" i="5" s="1"/>
  <c r="H99" i="5"/>
  <c r="F71" i="5"/>
  <c r="G71" i="5" s="1"/>
  <c r="H71" i="5" s="1"/>
  <c r="I71" i="5" s="1"/>
  <c r="F70" i="5"/>
  <c r="I33" i="5"/>
  <c r="I35" i="5" s="1"/>
  <c r="H35" i="5"/>
  <c r="E72" i="5" l="1"/>
  <c r="G70" i="5"/>
  <c r="F72" i="5"/>
  <c r="J34" i="23"/>
  <c r="I34" i="23"/>
  <c r="H34" i="23"/>
  <c r="G34" i="23"/>
  <c r="F34" i="23"/>
  <c r="E34" i="23"/>
  <c r="D34" i="23"/>
  <c r="C34" i="23"/>
  <c r="B34" i="23"/>
  <c r="I38" i="23"/>
  <c r="E38" i="23"/>
  <c r="C38" i="23"/>
  <c r="B38" i="23"/>
  <c r="J22" i="23"/>
  <c r="J38" i="23" s="1"/>
  <c r="I22" i="23"/>
  <c r="H22" i="23"/>
  <c r="G22" i="23"/>
  <c r="G38" i="23" s="1"/>
  <c r="F38" i="23"/>
  <c r="C6" i="4"/>
  <c r="C7" i="4" s="1"/>
  <c r="D38" i="23" l="1"/>
  <c r="G72" i="5"/>
  <c r="H70" i="5"/>
  <c r="H38" i="23"/>
  <c r="F75" i="5" l="1"/>
  <c r="G75" i="5" s="1"/>
  <c r="H75" i="5" s="1"/>
  <c r="I75" i="5" s="1"/>
  <c r="F74" i="5"/>
  <c r="I70" i="5"/>
  <c r="I72" i="5" s="1"/>
  <c r="H72" i="5"/>
  <c r="E76" i="5" l="1"/>
  <c r="F76" i="5"/>
  <c r="G74" i="5"/>
  <c r="F112" i="5" l="1"/>
  <c r="G112" i="5" s="1"/>
  <c r="H112" i="5" s="1"/>
  <c r="I112" i="5" s="1"/>
  <c r="E111" i="5"/>
  <c r="F111" i="5" s="1"/>
  <c r="G111" i="5" s="1"/>
  <c r="H111" i="5" s="1"/>
  <c r="I111" i="5" s="1"/>
  <c r="H74" i="5"/>
  <c r="G76" i="5"/>
  <c r="J113" i="5"/>
  <c r="I74" i="5" l="1"/>
  <c r="I76" i="5" s="1"/>
  <c r="H76" i="5"/>
  <c r="G22" i="9"/>
  <c r="E115" i="5" l="1"/>
  <c r="F115" i="5" s="1"/>
  <c r="G115" i="5" s="1"/>
  <c r="H115" i="5" s="1"/>
  <c r="I115" i="5" s="1"/>
  <c r="B16" i="5"/>
  <c r="C16" i="5"/>
  <c r="B95" i="5" l="1"/>
  <c r="B101" i="5" s="1"/>
  <c r="C95" i="5"/>
  <c r="C101" i="5" s="1"/>
  <c r="B88" i="5"/>
  <c r="B90" i="5" s="1"/>
  <c r="C88" i="5"/>
  <c r="C90" i="5" s="1"/>
  <c r="C45" i="5"/>
  <c r="B45" i="5"/>
  <c r="F108" i="5" l="1"/>
  <c r="G108" i="5" s="1"/>
  <c r="H108" i="5" s="1"/>
  <c r="I108" i="5" s="1"/>
  <c r="F110" i="5"/>
  <c r="G110" i="5" s="1"/>
  <c r="H110" i="5" s="1"/>
  <c r="I110" i="5" s="1"/>
  <c r="B143" i="5"/>
  <c r="F109" i="5" l="1"/>
  <c r="E113" i="5"/>
  <c r="G109" i="5" l="1"/>
  <c r="F113" i="5"/>
  <c r="D23" i="9" s="1"/>
  <c r="B23" i="9"/>
  <c r="C23" i="9"/>
  <c r="B22" i="9"/>
  <c r="C22" i="9"/>
  <c r="D22" i="9"/>
  <c r="E22" i="9"/>
  <c r="F22" i="9"/>
  <c r="H109" i="5" l="1"/>
  <c r="G113" i="5"/>
  <c r="E23" i="9" s="1"/>
  <c r="E100" i="5"/>
  <c r="F100" i="5" s="1"/>
  <c r="G100" i="5" s="1"/>
  <c r="H100" i="5" s="1"/>
  <c r="I100" i="5" s="1"/>
  <c r="F89" i="5"/>
  <c r="G89" i="5" s="1"/>
  <c r="H89" i="5" s="1"/>
  <c r="I89" i="5" s="1"/>
  <c r="F77" i="5"/>
  <c r="G77" i="5" s="1"/>
  <c r="H77" i="5" s="1"/>
  <c r="I77" i="5" s="1"/>
  <c r="F78" i="5"/>
  <c r="G78" i="5" s="1"/>
  <c r="H78" i="5" s="1"/>
  <c r="I78" i="5" s="1"/>
  <c r="B18" i="9"/>
  <c r="F55" i="5"/>
  <c r="G55" i="5" s="1"/>
  <c r="H55" i="5" s="1"/>
  <c r="I55" i="5" s="1"/>
  <c r="E54" i="5"/>
  <c r="F54" i="5" s="1"/>
  <c r="G54" i="5" s="1"/>
  <c r="H54" i="5" s="1"/>
  <c r="I54" i="5" s="1"/>
  <c r="F52" i="5"/>
  <c r="G52" i="5" s="1"/>
  <c r="H52" i="5" s="1"/>
  <c r="I52" i="5" s="1"/>
  <c r="F51" i="5"/>
  <c r="G51" i="5" s="1"/>
  <c r="H51" i="5" s="1"/>
  <c r="I51" i="5" s="1"/>
  <c r="F26" i="5"/>
  <c r="G26" i="5" s="1"/>
  <c r="H26" i="5" s="1"/>
  <c r="I26" i="5" s="1"/>
  <c r="F25" i="5"/>
  <c r="G25" i="5" s="1"/>
  <c r="H25" i="5" s="1"/>
  <c r="I25" i="5" s="1"/>
  <c r="F23" i="5"/>
  <c r="G23" i="5" s="1"/>
  <c r="H23" i="5" s="1"/>
  <c r="I23" i="5" s="1"/>
  <c r="F19" i="5"/>
  <c r="G19" i="5" s="1"/>
  <c r="H19" i="5" s="1"/>
  <c r="I19" i="5" s="1"/>
  <c r="F18" i="5"/>
  <c r="G18" i="5" s="1"/>
  <c r="H18" i="5" s="1"/>
  <c r="I18" i="5" s="1"/>
  <c r="F11" i="5"/>
  <c r="G11" i="5" s="1"/>
  <c r="H11" i="5" s="1"/>
  <c r="I11" i="5" s="1"/>
  <c r="F8" i="5"/>
  <c r="G8" i="5" s="1"/>
  <c r="H8" i="5" s="1"/>
  <c r="I8" i="5" s="1"/>
  <c r="F121" i="5"/>
  <c r="G121" i="5" s="1"/>
  <c r="H121" i="5" s="1"/>
  <c r="I121" i="5" s="1"/>
  <c r="F117" i="5"/>
  <c r="G117" i="5" s="1"/>
  <c r="H117" i="5" s="1"/>
  <c r="I117" i="5" s="1"/>
  <c r="K8" i="15"/>
  <c r="K9" i="15"/>
  <c r="K10" i="15"/>
  <c r="K11" i="15"/>
  <c r="I109" i="5" l="1"/>
  <c r="I113" i="5" s="1"/>
  <c r="G23" i="9" s="1"/>
  <c r="H113" i="5"/>
  <c r="F23" i="9" s="1"/>
  <c r="F56" i="5"/>
  <c r="G56" i="5" s="1"/>
  <c r="H56" i="5" s="1"/>
  <c r="I56" i="5" s="1"/>
  <c r="F145" i="5"/>
  <c r="I20" i="5"/>
  <c r="I53" i="5"/>
  <c r="B68" i="5"/>
  <c r="B79" i="5" s="1"/>
  <c r="C49" i="5"/>
  <c r="B49" i="5"/>
  <c r="C31" i="5"/>
  <c r="D31" i="5"/>
  <c r="B31" i="5"/>
  <c r="B24" i="5"/>
  <c r="D10" i="5"/>
  <c r="D16" i="5"/>
  <c r="B20" i="5"/>
  <c r="B10" i="5"/>
  <c r="B39" i="5" l="1"/>
  <c r="G145" i="5"/>
  <c r="F93" i="5"/>
  <c r="F86" i="5"/>
  <c r="H145" i="5" l="1"/>
  <c r="G93" i="5"/>
  <c r="G86" i="5"/>
  <c r="I145" i="5" l="1"/>
  <c r="H93" i="5"/>
  <c r="I93" i="5" s="1"/>
  <c r="H86" i="5"/>
  <c r="I86" i="5" s="1"/>
  <c r="F36" i="5" l="1"/>
  <c r="G36" i="5" s="1"/>
  <c r="H36" i="5" s="1"/>
  <c r="I36" i="5" s="1"/>
  <c r="C24" i="5"/>
  <c r="C20" i="5"/>
  <c r="C10" i="5"/>
  <c r="C39" i="5" l="1"/>
  <c r="B14" i="28"/>
  <c r="C14" i="28"/>
  <c r="D143" i="5" l="1"/>
  <c r="B38" i="4"/>
  <c r="B40" i="4" s="1"/>
  <c r="B24" i="28"/>
  <c r="C38" i="4"/>
  <c r="C40" i="4" s="1"/>
  <c r="C24" i="28"/>
  <c r="B21" i="9"/>
  <c r="F87" i="5"/>
  <c r="E88" i="5"/>
  <c r="E90" i="5" s="1"/>
  <c r="B28" i="9" l="1"/>
  <c r="G87" i="5"/>
  <c r="F88" i="5"/>
  <c r="F90" i="5" s="1"/>
  <c r="B7" i="4"/>
  <c r="H87" i="5" l="1"/>
  <c r="G88" i="5"/>
  <c r="G90" i="5" s="1"/>
  <c r="E28" i="4"/>
  <c r="F28" i="4" s="1"/>
  <c r="G28" i="4" s="1"/>
  <c r="H28" i="4" s="1"/>
  <c r="I28" i="4" s="1"/>
  <c r="F27" i="4"/>
  <c r="G27" i="4" s="1"/>
  <c r="H27" i="4" s="1"/>
  <c r="I27" i="4" s="1"/>
  <c r="F26" i="4"/>
  <c r="G26" i="4" s="1"/>
  <c r="H26" i="4" s="1"/>
  <c r="I26" i="4" s="1"/>
  <c r="F30" i="4"/>
  <c r="G30" i="4" s="1"/>
  <c r="H30" i="4" s="1"/>
  <c r="I30" i="4" s="1"/>
  <c r="H88" i="5" l="1"/>
  <c r="H90" i="5" s="1"/>
  <c r="I87" i="5"/>
  <c r="I88" i="5" s="1"/>
  <c r="I90" i="5" l="1"/>
  <c r="G20" i="9" s="1"/>
  <c r="F13" i="28"/>
  <c r="G13" i="28" s="1"/>
  <c r="H13" i="28" s="1"/>
  <c r="I13" i="28" s="1"/>
  <c r="E12" i="28"/>
  <c r="F12" i="28" s="1"/>
  <c r="G12" i="28" s="1"/>
  <c r="H12" i="28" s="1"/>
  <c r="I12" i="28" s="1"/>
  <c r="D14" i="28" l="1"/>
  <c r="D38" i="4" s="1"/>
  <c r="D40" i="4" s="1"/>
  <c r="F11" i="28" l="1"/>
  <c r="E14" i="28"/>
  <c r="E38" i="4" s="1"/>
  <c r="F19" i="28"/>
  <c r="F20" i="28"/>
  <c r="E22" i="28" l="1"/>
  <c r="E125" i="5" s="1"/>
  <c r="G11" i="28"/>
  <c r="F14" i="28"/>
  <c r="F38" i="4" s="1"/>
  <c r="D22" i="28"/>
  <c r="D125" i="5" s="1"/>
  <c r="D127" i="5" s="1"/>
  <c r="D150" i="5" s="1"/>
  <c r="G19" i="28"/>
  <c r="F22" i="28"/>
  <c r="F125" i="5" s="1"/>
  <c r="G20" i="28"/>
  <c r="F40" i="4" l="1"/>
  <c r="F24" i="28"/>
  <c r="E40" i="4"/>
  <c r="E24" i="28"/>
  <c r="D24" i="28"/>
  <c r="G14" i="28"/>
  <c r="G38" i="4" s="1"/>
  <c r="H11" i="28"/>
  <c r="H19" i="28"/>
  <c r="H20" i="28"/>
  <c r="I20" i="28" s="1"/>
  <c r="G22" i="28"/>
  <c r="G125" i="5" s="1"/>
  <c r="G40" i="4" l="1"/>
  <c r="G24" i="28"/>
  <c r="I19" i="28"/>
  <c r="H14" i="28"/>
  <c r="H38" i="4" s="1"/>
  <c r="I11" i="28"/>
  <c r="I14" i="28" s="1"/>
  <c r="I38" i="4" s="1"/>
  <c r="H22" i="28"/>
  <c r="H125" i="5" s="1"/>
  <c r="H40" i="4" l="1"/>
  <c r="H24" i="28"/>
  <c r="I22" i="28"/>
  <c r="I125" i="5" s="1"/>
  <c r="I127" i="5" s="1"/>
  <c r="G25" i="9" l="1"/>
  <c r="I40" i="4"/>
  <c r="I24" i="28"/>
  <c r="G9" i="9" l="1"/>
  <c r="I21" i="26" l="1"/>
  <c r="H21" i="26"/>
  <c r="G21" i="26"/>
  <c r="F21" i="26"/>
  <c r="E21" i="26"/>
  <c r="D21" i="26"/>
  <c r="C21" i="26"/>
  <c r="B21" i="26"/>
  <c r="F49" i="4" l="1"/>
  <c r="G49" i="4" s="1"/>
  <c r="H49" i="4" s="1"/>
  <c r="I49" i="4" s="1"/>
  <c r="F48" i="4"/>
  <c r="G48" i="4" s="1"/>
  <c r="H48" i="4" s="1"/>
  <c r="I48" i="4" s="1"/>
  <c r="E131" i="5"/>
  <c r="F131" i="5" s="1"/>
  <c r="G131" i="5" s="1"/>
  <c r="H131" i="5" s="1"/>
  <c r="I131" i="5" s="1"/>
  <c r="E149" i="5" l="1"/>
  <c r="B29" i="9"/>
  <c r="E95" i="5"/>
  <c r="E101" i="5" s="1"/>
  <c r="G67" i="5"/>
  <c r="H67" i="5" s="1"/>
  <c r="I67" i="5" s="1"/>
  <c r="F66" i="5"/>
  <c r="G66" i="5" s="1"/>
  <c r="H66" i="5" s="1"/>
  <c r="I66" i="5" s="1"/>
  <c r="E53" i="5"/>
  <c r="F53" i="5"/>
  <c r="G53" i="5"/>
  <c r="H53" i="5"/>
  <c r="F48" i="5"/>
  <c r="G48" i="5" s="1"/>
  <c r="H48" i="5" s="1"/>
  <c r="I48" i="5" s="1"/>
  <c r="F43" i="5"/>
  <c r="G43" i="5" s="1"/>
  <c r="H43" i="5" s="1"/>
  <c r="I43" i="5" s="1"/>
  <c r="F30" i="5"/>
  <c r="G30" i="5" s="1"/>
  <c r="H30" i="5" s="1"/>
  <c r="I30" i="5" s="1"/>
  <c r="F15" i="5"/>
  <c r="G15" i="5" s="1"/>
  <c r="H15" i="5" s="1"/>
  <c r="I15" i="5" s="1"/>
  <c r="F43" i="4" l="1"/>
  <c r="F45" i="4" s="1"/>
  <c r="E45" i="4"/>
  <c r="F6" i="5"/>
  <c r="C29" i="9"/>
  <c r="E45" i="5"/>
  <c r="F22" i="5"/>
  <c r="F47" i="5"/>
  <c r="E49" i="5"/>
  <c r="F29" i="5"/>
  <c r="E31" i="5"/>
  <c r="F42" i="5"/>
  <c r="F94" i="5"/>
  <c r="C21" i="9"/>
  <c r="F14" i="5"/>
  <c r="E16" i="5"/>
  <c r="F9" i="5"/>
  <c r="E10" i="5"/>
  <c r="G43" i="4"/>
  <c r="G45" i="4" s="1"/>
  <c r="F122" i="5"/>
  <c r="G122" i="5" s="1"/>
  <c r="H122" i="5" s="1"/>
  <c r="I122" i="5" s="1"/>
  <c r="F120" i="5"/>
  <c r="G120" i="5" s="1"/>
  <c r="H120" i="5" s="1"/>
  <c r="I120" i="5" s="1"/>
  <c r="F119" i="5"/>
  <c r="G119" i="5" s="1"/>
  <c r="H119" i="5" s="1"/>
  <c r="I119" i="5" s="1"/>
  <c r="F47" i="4"/>
  <c r="G47" i="4" s="1"/>
  <c r="H47" i="4" s="1"/>
  <c r="I47" i="4" s="1"/>
  <c r="I50" i="4" s="1"/>
  <c r="G11" i="9" s="1"/>
  <c r="F118" i="5" l="1"/>
  <c r="E123" i="5"/>
  <c r="E58" i="5"/>
  <c r="C17" i="9" s="1"/>
  <c r="G6" i="5"/>
  <c r="G94" i="5"/>
  <c r="F95" i="5"/>
  <c r="F101" i="5" s="1"/>
  <c r="F45" i="5"/>
  <c r="G29" i="5"/>
  <c r="F31" i="5"/>
  <c r="G47" i="5"/>
  <c r="F49" i="5"/>
  <c r="G42" i="5"/>
  <c r="G22" i="5"/>
  <c r="G14" i="5"/>
  <c r="F16" i="5"/>
  <c r="G9" i="5"/>
  <c r="F10" i="5"/>
  <c r="B10" i="9"/>
  <c r="H43" i="4"/>
  <c r="H45" i="4" s="1"/>
  <c r="B127" i="5"/>
  <c r="G118" i="5" l="1"/>
  <c r="F123" i="5"/>
  <c r="F58" i="5"/>
  <c r="D17" i="9" s="1"/>
  <c r="H6" i="5"/>
  <c r="I43" i="4"/>
  <c r="H94" i="5"/>
  <c r="G95" i="5"/>
  <c r="G101" i="5" s="1"/>
  <c r="G45" i="5"/>
  <c r="H47" i="5"/>
  <c r="G49" i="5"/>
  <c r="H22" i="5"/>
  <c r="I22" i="5" s="1"/>
  <c r="I24" i="5" s="1"/>
  <c r="H42" i="5"/>
  <c r="I42" i="5" s="1"/>
  <c r="H29" i="5"/>
  <c r="G31" i="5"/>
  <c r="H14" i="5"/>
  <c r="G16" i="5"/>
  <c r="H9" i="5"/>
  <c r="G10" i="5"/>
  <c r="C10" i="9"/>
  <c r="I45" i="4" l="1"/>
  <c r="G10" i="9" s="1"/>
  <c r="H118" i="5"/>
  <c r="G123" i="5"/>
  <c r="G58" i="5"/>
  <c r="E17" i="9" s="1"/>
  <c r="I6" i="5"/>
  <c r="I45" i="5"/>
  <c r="H95" i="5"/>
  <c r="H101" i="5" s="1"/>
  <c r="I94" i="5"/>
  <c r="I95" i="5" s="1"/>
  <c r="I101" i="5" s="1"/>
  <c r="H49" i="5"/>
  <c r="I47" i="5"/>
  <c r="I49" i="5" s="1"/>
  <c r="H45" i="5"/>
  <c r="H31" i="5"/>
  <c r="I29" i="5"/>
  <c r="I31" i="5" s="1"/>
  <c r="H16" i="5"/>
  <c r="I14" i="5"/>
  <c r="I16" i="5" s="1"/>
  <c r="H10" i="5"/>
  <c r="I9" i="5"/>
  <c r="I10" i="5" s="1"/>
  <c r="D10" i="9"/>
  <c r="I118" i="5" l="1"/>
  <c r="H123" i="5"/>
  <c r="G21" i="9"/>
  <c r="I58" i="5"/>
  <c r="G17" i="9" s="1"/>
  <c r="H58" i="5"/>
  <c r="F17" i="9" s="1"/>
  <c r="I39" i="5"/>
  <c r="E10" i="9"/>
  <c r="G16" i="9" l="1"/>
  <c r="F10" i="9"/>
  <c r="B132" i="5" l="1"/>
  <c r="C132" i="5"/>
  <c r="B137" i="5"/>
  <c r="B50" i="4" l="1"/>
  <c r="B36" i="4"/>
  <c r="B21" i="4"/>
  <c r="B12" i="31" s="1"/>
  <c r="B14" i="31" s="1"/>
  <c r="B10" i="4"/>
  <c r="B12" i="4" s="1"/>
  <c r="B13" i="4" s="1"/>
  <c r="B51" i="4" l="1"/>
  <c r="B20" i="9"/>
  <c r="C20" i="9"/>
  <c r="D20" i="9"/>
  <c r="E20" i="9"/>
  <c r="F20" i="9"/>
  <c r="B53" i="5"/>
  <c r="B58" i="5" s="1"/>
  <c r="B150" i="5" s="1"/>
  <c r="C53" i="5"/>
  <c r="C58" i="5" s="1"/>
  <c r="D24" i="5"/>
  <c r="E24" i="5"/>
  <c r="F24" i="5"/>
  <c r="G24" i="5"/>
  <c r="H24" i="5"/>
  <c r="D20" i="5"/>
  <c r="E20" i="5"/>
  <c r="F20" i="5"/>
  <c r="G20" i="5"/>
  <c r="H20" i="5"/>
  <c r="E39" i="5" l="1"/>
  <c r="H39" i="5"/>
  <c r="F16" i="9" s="1"/>
  <c r="F39" i="5"/>
  <c r="D16" i="9" s="1"/>
  <c r="B17" i="9"/>
  <c r="D39" i="5"/>
  <c r="G39" i="5"/>
  <c r="E16" i="9" s="1"/>
  <c r="B26" i="9"/>
  <c r="C16" i="9" l="1"/>
  <c r="B16" i="9"/>
  <c r="B14" i="10"/>
  <c r="B24" i="9"/>
  <c r="C68" i="5"/>
  <c r="C79" i="5" s="1"/>
  <c r="C14" i="10" l="1"/>
  <c r="B16" i="10"/>
  <c r="B19" i="9"/>
  <c r="D21" i="9"/>
  <c r="F65" i="5"/>
  <c r="E68" i="5"/>
  <c r="E24" i="9"/>
  <c r="D14" i="10" l="1"/>
  <c r="C16" i="10"/>
  <c r="C17" i="10" s="1"/>
  <c r="E79" i="5"/>
  <c r="C19" i="9" s="1"/>
  <c r="F21" i="9"/>
  <c r="E21" i="9"/>
  <c r="G65" i="5"/>
  <c r="F68" i="5"/>
  <c r="F24" i="9"/>
  <c r="E14" i="10" l="1"/>
  <c r="D16" i="10"/>
  <c r="D17" i="10" s="1"/>
  <c r="F79" i="5"/>
  <c r="D19" i="9" s="1"/>
  <c r="H65" i="5"/>
  <c r="G68" i="5"/>
  <c r="F14" i="10" l="1"/>
  <c r="F16" i="10" s="1"/>
  <c r="E16" i="10"/>
  <c r="E17" i="10" s="1"/>
  <c r="G79" i="5"/>
  <c r="E19" i="9" s="1"/>
  <c r="H68" i="5"/>
  <c r="I65" i="5"/>
  <c r="I68" i="5" s="1"/>
  <c r="C127" i="5"/>
  <c r="F17" i="10" l="1"/>
  <c r="G34" i="9" s="1"/>
  <c r="I79" i="5"/>
  <c r="G19" i="9" s="1"/>
  <c r="H79" i="5"/>
  <c r="F19" i="9" s="1"/>
  <c r="E24" i="4"/>
  <c r="F24" i="4" s="1"/>
  <c r="G24" i="4" s="1"/>
  <c r="H24" i="4" s="1"/>
  <c r="I24" i="4" s="1"/>
  <c r="F31" i="4"/>
  <c r="G31" i="4" s="1"/>
  <c r="H31" i="4" s="1"/>
  <c r="I31" i="4" s="1"/>
  <c r="E32" i="4"/>
  <c r="F32" i="4" s="1"/>
  <c r="G32" i="4" s="1"/>
  <c r="H32" i="4" s="1"/>
  <c r="I32" i="4" s="1"/>
  <c r="F33" i="4"/>
  <c r="G33" i="4" s="1"/>
  <c r="H33" i="4" s="1"/>
  <c r="I33" i="4" s="1"/>
  <c r="E35" i="4"/>
  <c r="F35" i="4" s="1"/>
  <c r="G35" i="4" s="1"/>
  <c r="H35" i="4" s="1"/>
  <c r="I35" i="4" s="1"/>
  <c r="F18" i="4"/>
  <c r="G18" i="4" s="1"/>
  <c r="H18" i="4" s="1"/>
  <c r="I18" i="4" s="1"/>
  <c r="F17" i="4"/>
  <c r="G17" i="4" s="1"/>
  <c r="H17" i="4" s="1"/>
  <c r="I17" i="4" s="1"/>
  <c r="F20" i="4"/>
  <c r="E135" i="5"/>
  <c r="F135" i="5" s="1"/>
  <c r="G135" i="5" s="1"/>
  <c r="H135" i="5" s="1"/>
  <c r="I135" i="5" s="1"/>
  <c r="F136" i="5"/>
  <c r="G136" i="5" s="1"/>
  <c r="H136" i="5" s="1"/>
  <c r="I136" i="5" s="1"/>
  <c r="C137" i="5"/>
  <c r="C150" i="5" s="1"/>
  <c r="C21" i="4"/>
  <c r="C12" i="31" s="1"/>
  <c r="C14" i="31" s="1"/>
  <c r="G20" i="4" l="1"/>
  <c r="F129" i="5"/>
  <c r="E10" i="31"/>
  <c r="D12" i="31"/>
  <c r="D14" i="31" s="1"/>
  <c r="D17" i="31" s="1"/>
  <c r="E21" i="4"/>
  <c r="C15" i="29"/>
  <c r="F34" i="4"/>
  <c r="G34" i="4" s="1"/>
  <c r="H34" i="4" s="1"/>
  <c r="I34" i="4" s="1"/>
  <c r="C36" i="4"/>
  <c r="F134" i="5"/>
  <c r="H20" i="4" l="1"/>
  <c r="G129" i="5"/>
  <c r="C13" i="29"/>
  <c r="E12" i="31"/>
  <c r="D19" i="31"/>
  <c r="F147" i="5" s="1"/>
  <c r="D18" i="31"/>
  <c r="F146" i="5" s="1"/>
  <c r="F130" i="5"/>
  <c r="F10" i="31" s="1"/>
  <c r="C10" i="29"/>
  <c r="C7" i="9"/>
  <c r="B27" i="9"/>
  <c r="B7" i="9"/>
  <c r="E132" i="5"/>
  <c r="C26" i="9" s="1"/>
  <c r="C9" i="9"/>
  <c r="E127" i="5"/>
  <c r="H127" i="5"/>
  <c r="F9" i="9"/>
  <c r="F127" i="5"/>
  <c r="D9" i="9"/>
  <c r="B9" i="9"/>
  <c r="H21" i="4"/>
  <c r="G21" i="4"/>
  <c r="F21" i="4"/>
  <c r="E137" i="5"/>
  <c r="D36" i="4"/>
  <c r="E36" i="4"/>
  <c r="F137" i="5"/>
  <c r="G134" i="5"/>
  <c r="I20" i="4" l="1"/>
  <c r="H129" i="5"/>
  <c r="F149" i="5"/>
  <c r="D29" i="9" s="1"/>
  <c r="E13" i="29"/>
  <c r="G12" i="31"/>
  <c r="D13" i="29"/>
  <c r="F12" i="31"/>
  <c r="F13" i="29"/>
  <c r="H12" i="31"/>
  <c r="C27" i="9"/>
  <c r="C14" i="29"/>
  <c r="C16" i="29" s="1"/>
  <c r="D27" i="9"/>
  <c r="D14" i="29"/>
  <c r="G130" i="5"/>
  <c r="G10" i="31" s="1"/>
  <c r="D10" i="29"/>
  <c r="C8" i="9"/>
  <c r="C17" i="29"/>
  <c r="C20" i="29" s="1"/>
  <c r="B8" i="9"/>
  <c r="F132" i="5"/>
  <c r="D26" i="9" s="1"/>
  <c r="D15" i="29"/>
  <c r="F25" i="9"/>
  <c r="D25" i="9"/>
  <c r="D7" i="9"/>
  <c r="E7" i="9"/>
  <c r="F7" i="9"/>
  <c r="B25" i="9"/>
  <c r="C25" i="9"/>
  <c r="G127" i="5"/>
  <c r="E9" i="9"/>
  <c r="C50" i="4"/>
  <c r="C51" i="4" s="1"/>
  <c r="C10" i="4"/>
  <c r="D6" i="4" s="1"/>
  <c r="D34" i="9"/>
  <c r="F36" i="4"/>
  <c r="G137" i="5"/>
  <c r="H134" i="5"/>
  <c r="I134" i="5" s="1"/>
  <c r="I137" i="5" s="1"/>
  <c r="I129" i="5" l="1"/>
  <c r="I21" i="4"/>
  <c r="D16" i="29"/>
  <c r="G27" i="9"/>
  <c r="G14" i="29"/>
  <c r="E27" i="9"/>
  <c r="E14" i="29"/>
  <c r="H130" i="5"/>
  <c r="H10" i="31" s="1"/>
  <c r="E10" i="29"/>
  <c r="D8" i="9"/>
  <c r="D17" i="29"/>
  <c r="D20" i="29" s="1"/>
  <c r="G132" i="5"/>
  <c r="E26" i="9" s="1"/>
  <c r="E15" i="29"/>
  <c r="E25" i="9"/>
  <c r="B30" i="9"/>
  <c r="H137" i="5"/>
  <c r="D7" i="4"/>
  <c r="D10" i="4" s="1"/>
  <c r="C12" i="4"/>
  <c r="C13" i="4" s="1"/>
  <c r="E34" i="9"/>
  <c r="D50" i="4"/>
  <c r="I36" i="4"/>
  <c r="G36" i="4"/>
  <c r="E17" i="29" s="1"/>
  <c r="E20" i="29" s="1"/>
  <c r="E50" i="4"/>
  <c r="G7" i="9" l="1"/>
  <c r="I12" i="31"/>
  <c r="G13" i="29"/>
  <c r="E16" i="29"/>
  <c r="F27" i="9"/>
  <c r="F14" i="29"/>
  <c r="I130" i="5"/>
  <c r="F10" i="29"/>
  <c r="G17" i="29"/>
  <c r="G20" i="29" s="1"/>
  <c r="F15" i="29"/>
  <c r="B11" i="9"/>
  <c r="D51" i="4"/>
  <c r="C11" i="9"/>
  <c r="E8" i="9"/>
  <c r="G8" i="9"/>
  <c r="H132" i="5"/>
  <c r="H36" i="4"/>
  <c r="F17" i="29" s="1"/>
  <c r="F20" i="29" s="1"/>
  <c r="E6" i="4"/>
  <c r="E7" i="4" s="1"/>
  <c r="D12" i="4"/>
  <c r="F34" i="9"/>
  <c r="F50" i="4"/>
  <c r="F16" i="29" l="1"/>
  <c r="G10" i="29"/>
  <c r="I10" i="31"/>
  <c r="F26" i="9"/>
  <c r="I132" i="5"/>
  <c r="G26" i="9" s="1"/>
  <c r="G15" i="29"/>
  <c r="G16" i="29" s="1"/>
  <c r="D11" i="9"/>
  <c r="F8" i="9"/>
  <c r="H50" i="4"/>
  <c r="F11" i="9" s="1"/>
  <c r="G50" i="4"/>
  <c r="E11" i="9" l="1"/>
  <c r="F6" i="4" l="1"/>
  <c r="F7" i="4" s="1"/>
  <c r="E10" i="4"/>
  <c r="E12" i="4" s="1"/>
  <c r="E14" i="4" s="1"/>
  <c r="C9" i="29" l="1"/>
  <c r="C12" i="29" s="1"/>
  <c r="C22" i="29" s="1"/>
  <c r="C24" i="29" s="1"/>
  <c r="E8" i="31"/>
  <c r="E11" i="31" s="1"/>
  <c r="C22" i="31" s="1"/>
  <c r="E51" i="4"/>
  <c r="F10" i="4"/>
  <c r="F12" i="4" s="1"/>
  <c r="F14" i="4" s="1"/>
  <c r="G6" i="4"/>
  <c r="F8" i="31" l="1"/>
  <c r="F11" i="31" s="1"/>
  <c r="D9" i="29"/>
  <c r="D12" i="29" s="1"/>
  <c r="D22" i="29" s="1"/>
  <c r="D24" i="29" s="1"/>
  <c r="F51" i="4"/>
  <c r="C23" i="31"/>
  <c r="C25" i="31" s="1"/>
  <c r="E143" i="5" s="1"/>
  <c r="C28" i="9" s="1"/>
  <c r="E14" i="31"/>
  <c r="E17" i="31" s="1"/>
  <c r="C27" i="29"/>
  <c r="C26" i="29"/>
  <c r="E61" i="5" s="1"/>
  <c r="E62" i="5" s="1"/>
  <c r="E152" i="5" s="1"/>
  <c r="G7" i="4"/>
  <c r="H6" i="4" s="1"/>
  <c r="C18" i="9" l="1"/>
  <c r="E150" i="5"/>
  <c r="D27" i="29"/>
  <c r="D26" i="29"/>
  <c r="F61" i="5" s="1"/>
  <c r="F62" i="5" s="1"/>
  <c r="E19" i="31"/>
  <c r="G147" i="5" s="1"/>
  <c r="E18" i="31"/>
  <c r="G146" i="5" s="1"/>
  <c r="D22" i="31"/>
  <c r="D23" i="31" s="1"/>
  <c r="D25" i="31" s="1"/>
  <c r="F142" i="5" s="1"/>
  <c r="F143" i="5" s="1"/>
  <c r="D28" i="9" s="1"/>
  <c r="F14" i="31"/>
  <c r="F17" i="31" s="1"/>
  <c r="G10" i="4"/>
  <c r="G12" i="4" s="1"/>
  <c r="G14" i="4" s="1"/>
  <c r="H7" i="4"/>
  <c r="H10" i="4" s="1"/>
  <c r="H12" i="4" s="1"/>
  <c r="H14" i="4" s="1"/>
  <c r="G149" i="5" l="1"/>
  <c r="E29" i="9" s="1"/>
  <c r="F19" i="31"/>
  <c r="H147" i="5" s="1"/>
  <c r="F18" i="31"/>
  <c r="H146" i="5" s="1"/>
  <c r="D18" i="9"/>
  <c r="F150" i="5"/>
  <c r="H8" i="31"/>
  <c r="H11" i="31" s="1"/>
  <c r="F9" i="29"/>
  <c r="F12" i="29" s="1"/>
  <c r="F22" i="29" s="1"/>
  <c r="F24" i="29" s="1"/>
  <c r="H51" i="4"/>
  <c r="G8" i="31"/>
  <c r="G11" i="31" s="1"/>
  <c r="E9" i="29"/>
  <c r="E12" i="29" s="1"/>
  <c r="E22" i="29" s="1"/>
  <c r="E24" i="29" s="1"/>
  <c r="G51" i="4"/>
  <c r="I6" i="4"/>
  <c r="H149" i="5" l="1"/>
  <c r="F27" i="29"/>
  <c r="F26" i="29"/>
  <c r="H61" i="5" s="1"/>
  <c r="H62" i="5" s="1"/>
  <c r="F18" i="9" s="1"/>
  <c r="E26" i="29"/>
  <c r="G61" i="5" s="1"/>
  <c r="G62" i="5" s="1"/>
  <c r="E27" i="29"/>
  <c r="G14" i="31"/>
  <c r="G17" i="31" s="1"/>
  <c r="E22" i="31"/>
  <c r="E23" i="31" s="1"/>
  <c r="E25" i="31" s="1"/>
  <c r="G142" i="5" s="1"/>
  <c r="G143" i="5" s="1"/>
  <c r="E28" i="9" s="1"/>
  <c r="H14" i="31"/>
  <c r="F22" i="31"/>
  <c r="F23" i="31" s="1"/>
  <c r="F25" i="31" s="1"/>
  <c r="H142" i="5" s="1"/>
  <c r="H143" i="5" s="1"/>
  <c r="F28" i="9" s="1"/>
  <c r="F29" i="9"/>
  <c r="I7" i="4"/>
  <c r="I10" i="4" s="1"/>
  <c r="I12" i="4" s="1"/>
  <c r="I14" i="4" s="1"/>
  <c r="H150" i="5" l="1"/>
  <c r="E18" i="9"/>
  <c r="E30" i="9" s="1"/>
  <c r="G150" i="5"/>
  <c r="I8" i="31"/>
  <c r="I11" i="31" s="1"/>
  <c r="G9" i="29"/>
  <c r="G12" i="29" s="1"/>
  <c r="G22" i="29" s="1"/>
  <c r="G24" i="29" s="1"/>
  <c r="G6" i="9"/>
  <c r="G12" i="9" s="1"/>
  <c r="I51" i="4"/>
  <c r="F30" i="9"/>
  <c r="G19" i="31"/>
  <c r="I147" i="5" s="1"/>
  <c r="G18" i="31"/>
  <c r="I146" i="5" s="1"/>
  <c r="D24" i="9"/>
  <c r="D30" i="9" s="1"/>
  <c r="C24" i="9"/>
  <c r="C30" i="9" s="1"/>
  <c r="D13" i="4"/>
  <c r="B6" i="9"/>
  <c r="B12" i="9" s="1"/>
  <c r="B32" i="9" s="1"/>
  <c r="B36" i="9" s="1"/>
  <c r="G26" i="29" l="1"/>
  <c r="I61" i="5" s="1"/>
  <c r="I62" i="5" s="1"/>
  <c r="G18" i="9" s="1"/>
  <c r="G27" i="29"/>
  <c r="G22" i="31"/>
  <c r="G23" i="31" s="1"/>
  <c r="G25" i="31" s="1"/>
  <c r="I142" i="5" s="1"/>
  <c r="I143" i="5" s="1"/>
  <c r="G28" i="9" s="1"/>
  <c r="I14" i="31"/>
  <c r="I149" i="5"/>
  <c r="G29" i="9" s="1"/>
  <c r="C6" i="9"/>
  <c r="C12" i="9" s="1"/>
  <c r="C32" i="9" s="1"/>
  <c r="C36" i="9" s="1"/>
  <c r="D6" i="9"/>
  <c r="D12" i="9" s="1"/>
  <c r="D32" i="9" s="1"/>
  <c r="D36" i="9" s="1"/>
  <c r="F6" i="9"/>
  <c r="F12" i="9" s="1"/>
  <c r="F32" i="9" s="1"/>
  <c r="F36" i="9" s="1"/>
  <c r="E6" i="9"/>
  <c r="E12" i="9" s="1"/>
  <c r="E32" i="9" s="1"/>
  <c r="E36" i="9" s="1"/>
  <c r="B12" i="15"/>
  <c r="E12" i="15" s="1"/>
  <c r="G12" i="15" l="1"/>
  <c r="F12" i="15"/>
  <c r="I116" i="5" s="1"/>
  <c r="I123" i="5" s="1"/>
  <c r="I150" i="5" s="1"/>
  <c r="G24" i="9" l="1"/>
  <c r="G30" i="9" s="1"/>
  <c r="G32" i="9" s="1"/>
  <c r="G36" i="9" s="1"/>
</calcChain>
</file>

<file path=xl/comments1.xml><?xml version="1.0" encoding="utf-8"?>
<comments xmlns="http://schemas.openxmlformats.org/spreadsheetml/2006/main">
  <authors>
    <author>Rick Kingsley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FY2022 projections reflect Governor's FY22 budget proposal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$800K from Overlay Surplus to Cap. Stab.
Plus $820 DPW bond premium, $47 transportation Infra. Fund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Transportation Infrastructure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 xml:space="preserve">Rick Kingsley:
</t>
        </r>
        <r>
          <rPr>
            <sz val="9"/>
            <color indexed="81"/>
            <rFont val="Tahoma"/>
            <family val="2"/>
          </rPr>
          <t xml:space="preserve"> $50K from Cap Stabi. - cap Burn dump &amp; $12.5K from PEG receipts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Incl. $250K in Cap. Stab approp for capital and 12.5K for PEG equipment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Approp. $12K to supplement FY20 Dispatch Dept. and $40 for BOH PY bill after FY20 tax rate set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Includes $50K increase to FC Reserve</t>
        </r>
      </text>
    </comment>
  </commentList>
</comments>
</file>

<file path=xl/comments2.xml><?xml version="1.0" encoding="utf-8"?>
<comments xmlns="http://schemas.openxmlformats.org/spreadsheetml/2006/main">
  <authors>
    <author>Rick Kingsley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Prior year approp. After setting prior year tax rate</t>
        </r>
      </text>
    </comment>
  </commentList>
</comments>
</file>

<file path=xl/comments3.xml><?xml version="1.0" encoding="utf-8"?>
<comments xmlns="http://schemas.openxmlformats.org/spreadsheetml/2006/main">
  <authors>
    <author>Rick Kingsley</author>
  </authors>
  <commentList>
    <comment ref="D47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Incl. 12K supplemental approp. For FY20 for Dispatch Dept.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Mower lease ends in FY2022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Incl. $40 PY bill after FY20 tax rate set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Sweeper appropriation from DPW Equip. Article
</t>
        </r>
      </text>
    </comment>
    <comment ref="E145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Free cash</t>
        </r>
      </text>
    </comment>
    <comment ref="E146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.3% of PYGOR
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Incl. $200,259 from 10/13 STM plus 73,652 free cash (Cannabis excise FY20) approp to Cap. Stab. Fund plus $800K Overlay surplus</t>
        </r>
      </text>
    </comment>
    <comment ref="E147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Incl. .2% of PYGOR and 51.5% Kearsage rent</t>
        </r>
      </text>
    </comment>
    <comment ref="A148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Incl. GMRSD, FCTS, and Cannabis Impact Fee Stab. Fund</t>
        </r>
      </text>
    </comment>
    <comment ref="E148" authorId="0" shapeId="0">
      <text>
        <r>
          <rPr>
            <b/>
            <sz val="9"/>
            <color indexed="81"/>
            <rFont val="Tahoma"/>
            <family val="2"/>
          </rPr>
          <t>Rick Kingsley:</t>
        </r>
        <r>
          <rPr>
            <sz val="9"/>
            <color indexed="81"/>
            <rFont val="Tahoma"/>
            <family val="2"/>
          </rPr>
          <t xml:space="preserve">
48.5% of half of Kearsage rent to GMRSD Stab. Fund
</t>
        </r>
      </text>
    </comment>
  </commentList>
</comments>
</file>

<file path=xl/sharedStrings.xml><?xml version="1.0" encoding="utf-8"?>
<sst xmlns="http://schemas.openxmlformats.org/spreadsheetml/2006/main" count="816" uniqueCount="519">
  <si>
    <t>2.5% Increase</t>
  </si>
  <si>
    <t>Certified New Growth</t>
  </si>
  <si>
    <t>TOTAL</t>
  </si>
  <si>
    <t>Investment Income</t>
  </si>
  <si>
    <t>Motor Vehicle Excise</t>
  </si>
  <si>
    <t>Veterans Benefits</t>
  </si>
  <si>
    <t>Projected</t>
  </si>
  <si>
    <t>FY2018</t>
  </si>
  <si>
    <t>FY2019</t>
  </si>
  <si>
    <t>FY2020</t>
  </si>
  <si>
    <t>FY2021</t>
  </si>
  <si>
    <t>Unrestricted General Government Aid</t>
  </si>
  <si>
    <t>Exemptions VBS and Elderly</t>
  </si>
  <si>
    <t>Air Pollution</t>
  </si>
  <si>
    <t>RMV Non-Renewal Surcharge</t>
  </si>
  <si>
    <t>Payments in Lieu of Taxes</t>
  </si>
  <si>
    <t>Fines and Forfeits</t>
  </si>
  <si>
    <t>Prior Year Tax Levy Limit</t>
  </si>
  <si>
    <t>STATE AID CHERRY SHEET</t>
  </si>
  <si>
    <t>OTHER AMOUNTS TO BE RAISED</t>
  </si>
  <si>
    <t>Budget</t>
  </si>
  <si>
    <t>Projection</t>
  </si>
  <si>
    <t>Revenues</t>
  </si>
  <si>
    <t>Expenditures</t>
  </si>
  <si>
    <t>General Government</t>
  </si>
  <si>
    <t>Public Safety</t>
  </si>
  <si>
    <t>Human Services</t>
  </si>
  <si>
    <t>Culture &amp; Recreation</t>
  </si>
  <si>
    <t>Total Expenditures</t>
  </si>
  <si>
    <t>Total Revenues</t>
  </si>
  <si>
    <t>Percent</t>
  </si>
  <si>
    <t>GENERAL GOVERNMENT</t>
  </si>
  <si>
    <t>PUBLIC SAFETY</t>
  </si>
  <si>
    <t>EDUCATION</t>
  </si>
  <si>
    <t xml:space="preserve">Revenue Projections </t>
  </si>
  <si>
    <t xml:space="preserve">Expenditure Projections </t>
  </si>
  <si>
    <t xml:space="preserve"> </t>
  </si>
  <si>
    <t>TOTAL Cherry Sheet</t>
  </si>
  <si>
    <t>TOTAL Local Receipts</t>
  </si>
  <si>
    <t>AVAILABLE FUNDS/OTHER FINANCING</t>
  </si>
  <si>
    <t>PROPERTY TAX LEVY</t>
  </si>
  <si>
    <t>ESTIMATED LOCAL RECEIPTS</t>
  </si>
  <si>
    <t>Debt Exclusions</t>
  </si>
  <si>
    <t>Maximum Allowable Levy</t>
  </si>
  <si>
    <t>Public Libraries Offset</t>
  </si>
  <si>
    <t xml:space="preserve">TOTAL EXPENDITURES </t>
  </si>
  <si>
    <t>TOTAL REVENUES</t>
  </si>
  <si>
    <t>FY2022</t>
  </si>
  <si>
    <t>Prop 2 1/2 Override</t>
  </si>
  <si>
    <t>TOTAL Actual Tax Levy</t>
  </si>
  <si>
    <t>TAX Levy Limit Total</t>
  </si>
  <si>
    <t>HUMAN SERVICES</t>
  </si>
  <si>
    <t>Salary and Wages</t>
  </si>
  <si>
    <t>Salaries &amp; Wages</t>
  </si>
  <si>
    <t>PUBLIC WORKS &amp; FACILITIES</t>
  </si>
  <si>
    <t>Cherry Sheet offset</t>
  </si>
  <si>
    <t>Overlay</t>
  </si>
  <si>
    <t>Excess Tax Levy Capacity</t>
  </si>
  <si>
    <t>State Aid</t>
  </si>
  <si>
    <t>Local Receipts</t>
  </si>
  <si>
    <t>Other Available Funds</t>
  </si>
  <si>
    <t>Public Works</t>
  </si>
  <si>
    <t xml:space="preserve">Unemployment </t>
  </si>
  <si>
    <t>STATE and COUNTY ASSESSMENTS</t>
  </si>
  <si>
    <t>Notes</t>
  </si>
  <si>
    <t>Employee Benefits</t>
  </si>
  <si>
    <t>Other Amounts to be Raised</t>
  </si>
  <si>
    <t>State and County Assessments</t>
  </si>
  <si>
    <t>FREE CASH</t>
  </si>
  <si>
    <t>TOTAL Other Available Funds</t>
  </si>
  <si>
    <t>Free Cash</t>
  </si>
  <si>
    <t>Surplus/Deficit</t>
  </si>
  <si>
    <t xml:space="preserve">Property Tax Levy </t>
  </si>
  <si>
    <t>Residential</t>
  </si>
  <si>
    <t>Commercial</t>
  </si>
  <si>
    <t>Industrial</t>
  </si>
  <si>
    <t>Personal Property</t>
  </si>
  <si>
    <t>10 year AVERAGE</t>
  </si>
  <si>
    <t>Education</t>
  </si>
  <si>
    <t>5 YEAR SUMMARY OF PROJECTED REVENUES AND EXPENDITURES</t>
  </si>
  <si>
    <t>Retirement Share</t>
  </si>
  <si>
    <t>ENTERPRISE  FUNDS</t>
  </si>
  <si>
    <t>Enterprise Funds</t>
  </si>
  <si>
    <t>FY2023</t>
  </si>
  <si>
    <t>FY2024</t>
  </si>
  <si>
    <t>Actual</t>
  </si>
  <si>
    <t>Subtotal</t>
  </si>
  <si>
    <t>Salaries</t>
  </si>
  <si>
    <t>Expenses</t>
  </si>
  <si>
    <t>Police</t>
  </si>
  <si>
    <t>Council on Aging</t>
  </si>
  <si>
    <t>Recap</t>
  </si>
  <si>
    <t>TOTAL Enterprise Funds</t>
  </si>
  <si>
    <t>CPA Other Unappropriated/Unreserved</t>
  </si>
  <si>
    <t>Total</t>
  </si>
  <si>
    <t>FY16 Actual</t>
  </si>
  <si>
    <t>FY17 Estimate</t>
  </si>
  <si>
    <t>FY17 Actual</t>
  </si>
  <si>
    <t>MOTOR VEHICLE EXCISE</t>
  </si>
  <si>
    <t>PENALTIES AND INTEREST ON TAXES AND EXCISES</t>
  </si>
  <si>
    <t>PAYMENTS IN LIEU OF TAXES</t>
  </si>
  <si>
    <t>CHARGES FOR SERVICES - SOLID WASTE FEES</t>
  </si>
  <si>
    <t>LICENSES AND PERMITS</t>
  </si>
  <si>
    <t>FINES AND FORFEITS</t>
  </si>
  <si>
    <t>INVESTMENT INCOME</t>
  </si>
  <si>
    <t>TOTALS</t>
  </si>
  <si>
    <t>FY18 Estimate</t>
  </si>
  <si>
    <t>FY18 Actual</t>
  </si>
  <si>
    <t>FY19 Estimate</t>
  </si>
  <si>
    <t>TOTAL Free Cash</t>
  </si>
  <si>
    <t>Retained Earnings</t>
  </si>
  <si>
    <t>Departmental Revenue</t>
  </si>
  <si>
    <t>Estimated User charges</t>
  </si>
  <si>
    <t>Appropriations in Enterprise</t>
  </si>
  <si>
    <t>Capital Outlay</t>
  </si>
  <si>
    <t>Projection Percent</t>
  </si>
  <si>
    <t>See Enterprise tab</t>
  </si>
  <si>
    <t>See Enterprise Tab</t>
  </si>
  <si>
    <t xml:space="preserve">Appropriations to OPEB Trust </t>
  </si>
  <si>
    <t>(After current contracts expire)</t>
  </si>
  <si>
    <t>Estimated COLAs and other benefits</t>
  </si>
  <si>
    <t>Surplus/Deficit with future COLAs/other</t>
  </si>
  <si>
    <t>Note:</t>
  </si>
  <si>
    <t>See COLA tab for salary projections</t>
  </si>
  <si>
    <t>FY2025</t>
  </si>
  <si>
    <t>Regional Transit</t>
  </si>
  <si>
    <t>FY19 Actual</t>
  </si>
  <si>
    <t>FY20 Estimate</t>
  </si>
  <si>
    <t>MEALS EXCISE</t>
  </si>
  <si>
    <t>MISCELLANEOUS NON-RECURRING</t>
  </si>
  <si>
    <t>MISCELLANEOUS RECURRING</t>
  </si>
  <si>
    <t>Meals Excise</t>
  </si>
  <si>
    <t>Penalties and Interest on Taxes</t>
  </si>
  <si>
    <t>Licenses and Permits</t>
  </si>
  <si>
    <t>Miscellaneous Recurring</t>
  </si>
  <si>
    <t>Miscellaneous Non-Recurring</t>
  </si>
  <si>
    <t>Selectmen</t>
  </si>
  <si>
    <t>Town Accountant</t>
  </si>
  <si>
    <t>Assessors</t>
  </si>
  <si>
    <t>Treasurer/Collector</t>
  </si>
  <si>
    <t>Town Counsel</t>
  </si>
  <si>
    <t>Town Clerk</t>
  </si>
  <si>
    <t>Building Inspector</t>
  </si>
  <si>
    <t>Emergency Management</t>
  </si>
  <si>
    <t>Snow Removal</t>
  </si>
  <si>
    <t>Board of Health Salaries</t>
  </si>
  <si>
    <t>Veterans' Services</t>
  </si>
  <si>
    <t>Library</t>
  </si>
  <si>
    <t>CULTURE AND RECREATION</t>
  </si>
  <si>
    <t>EMPLOYEE BENEFITS/RISK MAN.</t>
  </si>
  <si>
    <t>DEBT SERVICE</t>
  </si>
  <si>
    <t>County Retirement</t>
  </si>
  <si>
    <t>Workers' Compensation Insurance</t>
  </si>
  <si>
    <t>Group Health Insurance</t>
  </si>
  <si>
    <t>Group Life Insurance</t>
  </si>
  <si>
    <t>Medicare (Town Share)</t>
  </si>
  <si>
    <t>General Insurance</t>
  </si>
  <si>
    <t>TOTAL PUBLIC SAFETY</t>
  </si>
  <si>
    <t>TOTAL SCHOOL EXPENSES</t>
  </si>
  <si>
    <t>TOTAL PUBLIC WORKS &amp; FACILITIES</t>
  </si>
  <si>
    <t>TOTAL GENERAL GOVERNMENT</t>
  </si>
  <si>
    <t>TOTAL HUMAN SERVICES</t>
  </si>
  <si>
    <t>TOTAL CULTURE &amp; RECREATION</t>
  </si>
  <si>
    <t xml:space="preserve">TOTAL DEBT SERVICE </t>
  </si>
  <si>
    <t>TOTAL BENEFITS &amp; RISK MANAGEMENT</t>
  </si>
  <si>
    <t>TOTAL ENTERPRISE FUND</t>
  </si>
  <si>
    <t>ENTERPRISE FUND</t>
  </si>
  <si>
    <t>TOTAL AMOUNTS RAISED</t>
  </si>
  <si>
    <t>TOTAL ASSESSMENTS</t>
  </si>
  <si>
    <t>Early Retirement</t>
  </si>
  <si>
    <t>Funding Schedule</t>
  </si>
  <si>
    <t>Total Pension</t>
  </si>
  <si>
    <t>See Retirement tab</t>
  </si>
  <si>
    <t>INTERGOVERNMENTAL</t>
  </si>
  <si>
    <t>TOTAL INTERGOVERNMENTAL</t>
  </si>
  <si>
    <t>FY2026</t>
  </si>
  <si>
    <t>Waste Water Debt Service</t>
  </si>
  <si>
    <t>Other Available Funds - Capital Purposes</t>
  </si>
  <si>
    <t>Intergovernmental</t>
  </si>
  <si>
    <t>See Debt Summary Tab</t>
  </si>
  <si>
    <t>Other Expenses</t>
  </si>
  <si>
    <t>Estimated Impact of Wage Increases</t>
  </si>
  <si>
    <t>Analysis of Local Receipts: Actuals vs. Estimates</t>
  </si>
  <si>
    <t>New Growth by Property Class</t>
  </si>
  <si>
    <t>Est FY21</t>
  </si>
  <si>
    <t>TOWN OF MONTAGUE FIVE-YEAR REVENUE PROJECTION</t>
  </si>
  <si>
    <t>MONTAGUE</t>
  </si>
  <si>
    <t>TOWN OF MONTAGUE</t>
  </si>
  <si>
    <t>Fiscal Year</t>
  </si>
  <si>
    <t>Montague</t>
  </si>
  <si>
    <t>TOTAL New Growth</t>
  </si>
  <si>
    <t xml:space="preserve">TOWN OF MONTAGUE </t>
  </si>
  <si>
    <t>Excluded Debt - Town</t>
  </si>
  <si>
    <t>Landfill Closure</t>
  </si>
  <si>
    <t>Police Station ($4.99 million)</t>
  </si>
  <si>
    <t>Police Station ($103K)</t>
  </si>
  <si>
    <t>CSO ($1.91 million)</t>
  </si>
  <si>
    <t>CSO ($1.024 million)</t>
  </si>
  <si>
    <t>CSO ($958K)</t>
  </si>
  <si>
    <t>CSO ($957K)</t>
  </si>
  <si>
    <t>DPW Facility #1</t>
  </si>
  <si>
    <t>DPW Facility #2</t>
  </si>
  <si>
    <t>Storm Drain (#22 Siphon)</t>
  </si>
  <si>
    <t>Excluded Debt - GMRSD</t>
  </si>
  <si>
    <t>Sheffield Windows (GMRSD)</t>
  </si>
  <si>
    <t>High School/MS Renov. (GMRSD)</t>
  </si>
  <si>
    <t>TOTAL Excluded Debt</t>
  </si>
  <si>
    <t>Non-Excluded Debt</t>
  </si>
  <si>
    <t>Multi-Purpose 2006</t>
  </si>
  <si>
    <t>Montague Center Roof</t>
  </si>
  <si>
    <t>FRCOG Brownfields</t>
  </si>
  <si>
    <t>Sheffield Roof</t>
  </si>
  <si>
    <t>Sheffield Parking Lot</t>
  </si>
  <si>
    <t>Skateboard Park</t>
  </si>
  <si>
    <t>Soil Stabilization ($81.6K)</t>
  </si>
  <si>
    <t xml:space="preserve">WPAT Admin fees </t>
  </si>
  <si>
    <t>TOTAL Non-Excluded Debt</t>
  </si>
  <si>
    <t>Short-term Interest</t>
  </si>
  <si>
    <t>TOTAL General Fund Debt</t>
  </si>
  <si>
    <t>(Includes RSD Debt)</t>
  </si>
  <si>
    <t>General Fund Excluded and Non-Excluded Debt</t>
  </si>
  <si>
    <t>TOWN OF MONTAGUE FIVE-YEAR EXPENDITURE PROJECTION</t>
  </si>
  <si>
    <t>Town Meeting</t>
  </si>
  <si>
    <t>Reserve Fund</t>
  </si>
  <si>
    <t>Finance Committee Expenses</t>
  </si>
  <si>
    <t>Information Technology</t>
  </si>
  <si>
    <t>Shared Costs</t>
  </si>
  <si>
    <t>Planning</t>
  </si>
  <si>
    <t>Zoning Board of Appeals</t>
  </si>
  <si>
    <t>MEDIC</t>
  </si>
  <si>
    <t xml:space="preserve">Utilities - Public Buildings </t>
  </si>
  <si>
    <t>Dispatch</t>
  </si>
  <si>
    <t>Sealer of Weights/Measures</t>
  </si>
  <si>
    <t>Animal Control - Shared</t>
  </si>
  <si>
    <t>Forest and Tree Warden</t>
  </si>
  <si>
    <t>Gill-Montague RSD</t>
  </si>
  <si>
    <t>Capital lease</t>
  </si>
  <si>
    <t>Solid Waste</t>
  </si>
  <si>
    <t>Charging Station</t>
  </si>
  <si>
    <t>Cemeteries</t>
  </si>
  <si>
    <t>Recreation</t>
  </si>
  <si>
    <t>Historical Commission &amp; Memorials</t>
  </si>
  <si>
    <t>Debt Service - Excluded</t>
  </si>
  <si>
    <t>Debt Service - Non Excluded</t>
  </si>
  <si>
    <t>TOTAL Town Excluded Debt</t>
  </si>
  <si>
    <t>Non-Contributory Retirement</t>
  </si>
  <si>
    <t>TOWN OF MONTAGUE FIVE-YEAR RETIREMENT PROJECTION</t>
  </si>
  <si>
    <t>PERAC</t>
  </si>
  <si>
    <t>General Fund</t>
  </si>
  <si>
    <t>Share</t>
  </si>
  <si>
    <t>Wastewater</t>
  </si>
  <si>
    <t>Percent Chng.</t>
  </si>
  <si>
    <t>Allocation %</t>
  </si>
  <si>
    <t>Franklin Regional Council Govts</t>
  </si>
  <si>
    <t>FRCOG Emerg Communications</t>
  </si>
  <si>
    <t>FCSWMD</t>
  </si>
  <si>
    <t>FRCOG REPC</t>
  </si>
  <si>
    <t>Veterans' District</t>
  </si>
  <si>
    <t>OTHER EXCISE</t>
  </si>
  <si>
    <t>RENTALS</t>
  </si>
  <si>
    <t>OTHER DEPT. REVENUE</t>
  </si>
  <si>
    <t>FY20 Actual</t>
  </si>
  <si>
    <t>FY21 Estimate</t>
  </si>
  <si>
    <t>State-Owned Land</t>
  </si>
  <si>
    <t>Other Excise</t>
  </si>
  <si>
    <t>Rentals</t>
  </si>
  <si>
    <t>Other Dept. Revenue</t>
  </si>
  <si>
    <t>Airport Revenue/Retained Earnings</t>
  </si>
  <si>
    <t>Town of Montague</t>
  </si>
  <si>
    <t>Salaries, Wages and Expenses</t>
  </si>
  <si>
    <t>Other</t>
  </si>
  <si>
    <t>General Fund Subsidy</t>
  </si>
  <si>
    <t>FY21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</si>
  <si>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</si>
  <si>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</si>
  <si>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</si>
  <si>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</si>
  <si>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</si>
  <si>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</si>
  <si>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</si>
  <si>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</si>
  <si>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</si>
  <si>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</si>
  <si>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</si>
  <si>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</si>
  <si>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</si>
  <si>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</si>
  <si>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</si>
  <si>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</si>
  <si>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</si>
  <si>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</si>
  <si>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</si>
  <si>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</si>
  <si>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</si>
  <si>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</t>
  </si>
  <si>
    <t>FY44</t>
  </si>
  <si>
    <t>FY45</t>
  </si>
  <si>
    <t>FY46</t>
  </si>
  <si>
    <t>FY47</t>
  </si>
  <si>
    <t>FY48</t>
  </si>
  <si>
    <t>FY49</t>
  </si>
  <si>
    <t>FY50</t>
  </si>
  <si>
    <t>710-5912</t>
  </si>
  <si>
    <t>$589,000 6-15-03 Multi Article</t>
  </si>
  <si>
    <t>710-5913</t>
  </si>
  <si>
    <t>Acquire 46 Greenfield Rd</t>
  </si>
  <si>
    <t>710-5915</t>
  </si>
  <si>
    <t>CSO MWPAT #01-33 $179,059</t>
  </si>
  <si>
    <t>710-5919</t>
  </si>
  <si>
    <t>WPCF Gen Obligation 2006</t>
  </si>
  <si>
    <t>710-5930</t>
  </si>
  <si>
    <t>CSO MWPAT #05-22 $957,448</t>
  </si>
  <si>
    <t>710-5931</t>
  </si>
  <si>
    <t>CSO MWPAT #05-22A $1,911,052</t>
  </si>
  <si>
    <t>710-5932</t>
  </si>
  <si>
    <t>CSO USDA #91-16 $1,024,000</t>
  </si>
  <si>
    <t>710-5933</t>
  </si>
  <si>
    <t>CSO USDA #92-18 $958,000</t>
  </si>
  <si>
    <t>710-5934</t>
  </si>
  <si>
    <t>MWPAT #94-26 $907,181</t>
  </si>
  <si>
    <t>710-5940</t>
  </si>
  <si>
    <t>Sewer Repair $1,550,000 7/22/14</t>
  </si>
  <si>
    <t>710-5941</t>
  </si>
  <si>
    <t>#17 Pump Stations CWP-14-28 $1.6M</t>
  </si>
  <si>
    <t>710-5942</t>
  </si>
  <si>
    <t>#16 5/3/14 Sewer Lines $160K</t>
  </si>
  <si>
    <t>710-5943</t>
  </si>
  <si>
    <t>#12 5/2/15 Sewer Lines $385k</t>
  </si>
  <si>
    <t>710-5945</t>
  </si>
  <si>
    <t>#30 5/6/17 Sewer Lines $385</t>
  </si>
  <si>
    <t>710-5946</t>
  </si>
  <si>
    <t>#15 9/12/13 Sewer Lines</t>
  </si>
  <si>
    <t>710-5947</t>
  </si>
  <si>
    <t>#17 5/3/14 PS #2</t>
  </si>
  <si>
    <t>710-5948</t>
  </si>
  <si>
    <t>WPCF Share #22 5/7/16 Siphon</t>
  </si>
  <si>
    <t>710-5950</t>
  </si>
  <si>
    <t>Solar Array Principal</t>
  </si>
  <si>
    <t>Short term Interest</t>
  </si>
  <si>
    <t>Account</t>
  </si>
  <si>
    <t>Project</t>
  </si>
  <si>
    <t>TOTAL DEBT SERVICE</t>
  </si>
  <si>
    <t>Free Cash Appropriated to Reserves</t>
  </si>
  <si>
    <t>Waste Water</t>
  </si>
  <si>
    <t>Airport</t>
  </si>
  <si>
    <t>Airport Enterprise Fund</t>
  </si>
  <si>
    <t>Franklin County Tech</t>
  </si>
  <si>
    <t xml:space="preserve">Major Revenue Sources </t>
  </si>
  <si>
    <t>Residential User fees</t>
  </si>
  <si>
    <t>Septage Fees</t>
  </si>
  <si>
    <t>Biosolids</t>
  </si>
  <si>
    <t>Comm./Industrial User fees</t>
  </si>
  <si>
    <t>Total Levy</t>
  </si>
  <si>
    <t>less overlay</t>
  </si>
  <si>
    <t>less excluded debt</t>
  </si>
  <si>
    <t>Net Levy</t>
  </si>
  <si>
    <t>State aid</t>
  </si>
  <si>
    <t>less State assessments</t>
  </si>
  <si>
    <t>less Offsets</t>
  </si>
  <si>
    <t>Net State Aid</t>
  </si>
  <si>
    <t>less SRO reimbursements</t>
  </si>
  <si>
    <t>Net Local Receipts</t>
  </si>
  <si>
    <t>Free Cash for Operating</t>
  </si>
  <si>
    <t>Total Available Operating Revenue</t>
  </si>
  <si>
    <t>Gill-Montague Operating @ 48.5%</t>
  </si>
  <si>
    <t>Gill-Montague Excluded Debt</t>
  </si>
  <si>
    <t>Total Gill-Montague Assessment</t>
  </si>
  <si>
    <t>Source: PERAC FY2021 Appropriation letter for Montague</t>
  </si>
  <si>
    <t>Assumes 4% annual increase in salary and benefit costs</t>
  </si>
  <si>
    <t>Assumes GM SRO reimubursement at flat $50,250</t>
  </si>
  <si>
    <t xml:space="preserve">   FCT SRO reimbursement</t>
  </si>
  <si>
    <t>See Education tab</t>
  </si>
  <si>
    <t>Education Allocation for Gill-Montague RSD</t>
  </si>
  <si>
    <t>Franklin County Technical School</t>
  </si>
  <si>
    <t>Montague Enrollment</t>
  </si>
  <si>
    <t>Total Franklin County Tech Enrollment</t>
  </si>
  <si>
    <t>Montague Enrollment Share</t>
  </si>
  <si>
    <t>Montague Minimum Contribution</t>
  </si>
  <si>
    <t>FY2017</t>
  </si>
  <si>
    <t>Montague Assessment</t>
  </si>
  <si>
    <t>Assessment per Pupil</t>
  </si>
  <si>
    <t>$60K reduction at 10/13 STM taken from Health Ins.</t>
  </si>
  <si>
    <t>Appropriations to General Stabilization</t>
  </si>
  <si>
    <t>Appropriations to Capital Stabilization Fund</t>
  </si>
  <si>
    <t>Appropriations to Other Stabilization Funds</t>
  </si>
  <si>
    <t>Potential Revenue Impacts of Recession</t>
  </si>
  <si>
    <t>FY20</t>
  </si>
  <si>
    <t>FY21 Gov</t>
  </si>
  <si>
    <t>UGGA</t>
  </si>
  <si>
    <t>Projected decreases in Estimated Local Receipts</t>
  </si>
  <si>
    <t>State-owned Land</t>
  </si>
  <si>
    <t>Montague Cherry Sheet Aid (Major Accounts)</t>
  </si>
  <si>
    <t>(post 9c cuts)</t>
  </si>
  <si>
    <t>FY2008</t>
  </si>
  <si>
    <t>FY2009</t>
  </si>
  <si>
    <t>FY2010</t>
  </si>
  <si>
    <t>FY2011</t>
  </si>
  <si>
    <t>FY2012</t>
  </si>
  <si>
    <t>FY2013</t>
  </si>
  <si>
    <t>FY2014</t>
  </si>
  <si>
    <t>Chng. FY08_FY12</t>
  </si>
  <si>
    <t>Lottery/UGGA</t>
  </si>
  <si>
    <t>Police Career Incentive</t>
  </si>
  <si>
    <t>UGGA percent cut</t>
  </si>
  <si>
    <t>Police Career percent cut</t>
  </si>
  <si>
    <t>SOL percent cut</t>
  </si>
  <si>
    <t>Impact of Cuts during last Recession FY2009-FY2012</t>
  </si>
  <si>
    <t>Local Receipts Budget versus Actual - FY2008-FY2012</t>
  </si>
  <si>
    <t>FY10 vs FY09</t>
  </si>
  <si>
    <t>FY10 vs FY11</t>
  </si>
  <si>
    <t>FY11 vs FY12</t>
  </si>
  <si>
    <t xml:space="preserve">Budget </t>
  </si>
  <si>
    <t>% Chng</t>
  </si>
  <si>
    <t>CHARGES FOR SERVICES - WATER</t>
  </si>
  <si>
    <t>CHARGES FOR SERVICES - SEWER</t>
  </si>
  <si>
    <t>CHARGES FOR SERVICES - HOSPITAL</t>
  </si>
  <si>
    <t>OTHER CHARGES FOR SERVICES</t>
  </si>
  <si>
    <t>FEES</t>
  </si>
  <si>
    <t>DEPARTMENTAL REVENUE - SCHOOLS</t>
  </si>
  <si>
    <t>DEPARTMENTAL REVENUE - LIBRARIES</t>
  </si>
  <si>
    <t>DEPARTMENTAL REVENUE - CEMETERIES</t>
  </si>
  <si>
    <t>DEPARTMENTAL REVENUE - RECREATION</t>
  </si>
  <si>
    <t>OTHER DEPARTMENTAL REVENUE</t>
  </si>
  <si>
    <t>SPECIAL ASSESSMENTS</t>
  </si>
  <si>
    <t>MISCELLANEOUS RECURRING (UPLOAD REQUIRED)</t>
  </si>
  <si>
    <t>MISCELLANEOUS NON-RECURRING (UPLOAD REQUIRED)</t>
  </si>
  <si>
    <t>Orig. Est</t>
  </si>
  <si>
    <t>Percent Change in Assessments</t>
  </si>
  <si>
    <t>See Recession tab</t>
  </si>
  <si>
    <t>Reflects temporary FY21 75% reduction in restaurant alcohol/victualler licenses</t>
  </si>
  <si>
    <t>Debt Service</t>
  </si>
  <si>
    <t>POLICE Union</t>
  </si>
  <si>
    <t>Police union increases include non-union raises for Chief and Lieutenant</t>
  </si>
  <si>
    <t>COLA</t>
  </si>
  <si>
    <t>Steps &amp;</t>
  </si>
  <si>
    <t>Other Comp.</t>
  </si>
  <si>
    <t>Public Works Union</t>
  </si>
  <si>
    <t>NAGE and Non-union</t>
  </si>
  <si>
    <t>Public Works increases include Superintendent and Office Manager</t>
  </si>
  <si>
    <t>Does not include Sewer enterprise salaries, projected in enterprise fund tab</t>
  </si>
  <si>
    <t>NOTES:</t>
  </si>
  <si>
    <t>All union contracts and non-union wages settled through FY2022</t>
  </si>
  <si>
    <t>Total Cumulative Financial Impact</t>
  </si>
  <si>
    <t>Includes the impact of potential future contract settlements after FY2022</t>
  </si>
  <si>
    <t>Includes salary increases for FY22</t>
  </si>
  <si>
    <t>Actual New Growth for FY2021</t>
  </si>
  <si>
    <t>APPROPRIATIONS TO RESERVES</t>
  </si>
  <si>
    <t>Colle Building Receipts Reserved</t>
  </si>
  <si>
    <t>Colle Building Expenses</t>
  </si>
  <si>
    <t xml:space="preserve">Free Cash for Capital Outlay </t>
  </si>
  <si>
    <t>Free Cash - Operating Expenses</t>
  </si>
  <si>
    <t>Free Cash - Capital</t>
  </si>
  <si>
    <t>Retained Earnings/WPCF Cap. Stab</t>
  </si>
  <si>
    <t>Other Capital Investment</t>
  </si>
  <si>
    <t>Reserve Allocations per Financial Policies</t>
  </si>
  <si>
    <t>Tax Levy</t>
  </si>
  <si>
    <t>Actual Local Receipts</t>
  </si>
  <si>
    <t>State Aid (Gross)</t>
  </si>
  <si>
    <t>Estimates</t>
  </si>
  <si>
    <t>Available Funds/Other Financing</t>
  </si>
  <si>
    <t>Appropriations to Reserves</t>
  </si>
  <si>
    <t>PYGOR</t>
  </si>
  <si>
    <t>Annual .3% Gen. Stab.</t>
  </si>
  <si>
    <t>Annual .2% Cap. Stab.</t>
  </si>
  <si>
    <t>Building Renewal &amp; Equipment Replacement</t>
  </si>
  <si>
    <t>Current Year Budgeted GOR</t>
  </si>
  <si>
    <t>2% of CY Est. GOR</t>
  </si>
  <si>
    <t>See Reserves Tab</t>
  </si>
  <si>
    <t>Difference Actual vs. Estimate</t>
  </si>
  <si>
    <t>Assumes level G-M debt in FY22 and 92.7% share for subsequent years</t>
  </si>
  <si>
    <t>Percent Change Operating Assessment</t>
  </si>
  <si>
    <t>Colle debt issue paid off in FY2021</t>
  </si>
  <si>
    <t>1st half: 48.5% to GMRSD Stab. Fund</t>
  </si>
  <si>
    <t>1st half: 51.5% to Town Cap. Stab. Fund</t>
  </si>
  <si>
    <t>Total Rent</t>
  </si>
  <si>
    <t>Rent increases 1.8% per year</t>
  </si>
  <si>
    <t>FY22 wage increases for Parks, Building Main. &amp; Streets</t>
  </si>
  <si>
    <t>Does not include the Gill-Montague Excluded Debt</t>
  </si>
  <si>
    <t>Kearsarge rental allocation</t>
  </si>
  <si>
    <t>Final</t>
  </si>
  <si>
    <t>Total CS for FY21 does not match final CS determined after Town set tax rate</t>
  </si>
  <si>
    <t>Gov's Budget</t>
  </si>
  <si>
    <t xml:space="preserve">UGGA in Governor's FY2022 budget increased by 3.5 percent </t>
  </si>
  <si>
    <t>Assumes modest 5 percent cuts to UGGA and SOL in FY23</t>
  </si>
  <si>
    <t>FY21 Level funded at FY20 level in final FY2021 State budget</t>
  </si>
  <si>
    <t>Projections from this worksheet flow directly into the Revenue Projections worksheet</t>
  </si>
  <si>
    <t>Historical data only, does not flow into other worksheets</t>
  </si>
  <si>
    <t>GMRSD assessment data from this worksheet flows into Education in Expenditure Projections worksheet</t>
  </si>
  <si>
    <t>2nd half: 51.5% to Town Cap. Stab. Fund</t>
  </si>
  <si>
    <t>Kearsarge rent increases 1.8% per yr.</t>
  </si>
  <si>
    <t>Reserve allocation data from this worksheet flows into Appropriations to Reserves in Expenditure Projections worksheet</t>
  </si>
  <si>
    <t>Excluded Debt flows into Tax levy projection in Revenue Projections worksheet and all debt flows into Expenditure Projections</t>
  </si>
  <si>
    <t>GMRSD Excluded debt flows into GMRSD assessment in Expenditure Projections worksheet</t>
  </si>
  <si>
    <t>Pension projections flow into Expenditure Projections worksheet</t>
  </si>
  <si>
    <t>Impact of potential wage adjustments flow to bottom of Summary worksheet</t>
  </si>
  <si>
    <t>Town Cont. Inflow and Infiltration</t>
  </si>
  <si>
    <t>OPEB funding</t>
  </si>
  <si>
    <t>SPECIAL ARTICLES/CAPITAL</t>
  </si>
  <si>
    <t>Projection includes $250K/year from Capital Stabilization</t>
  </si>
  <si>
    <t>Special Articles/Capital</t>
  </si>
  <si>
    <t>Less FC and Capital Stab estimates</t>
  </si>
  <si>
    <t>Remaining Amount to be Funded</t>
  </si>
  <si>
    <t>C.S. offsets come from Revenue Projections sheet</t>
  </si>
  <si>
    <t>less 50% Kearsarge rental</t>
  </si>
  <si>
    <t xml:space="preserve">FY2022 </t>
  </si>
  <si>
    <t xml:space="preserve">      Assumes same percentages in projection</t>
  </si>
  <si>
    <t>Amounts flow to Expenditure Projections worksheet Special Articles/Capital</t>
  </si>
  <si>
    <t>Other Purposes/2% Bld. Renew./Equip Repl.</t>
  </si>
  <si>
    <t>See Debt Summary</t>
  </si>
  <si>
    <t>All revenues from Revenue Projections Tab</t>
  </si>
  <si>
    <t>All revenues Expenditure Projections Tab</t>
  </si>
  <si>
    <t>Charges for Service - Solid Waste</t>
  </si>
  <si>
    <t>WPCF Revenue/Retained Earnings</t>
  </si>
  <si>
    <t>WPCF Enterprise Fund</t>
  </si>
  <si>
    <t>Enterprise Fund data flows into Revenue Projections worksheet and Expenditure Projections worksheet</t>
  </si>
  <si>
    <t>Break out expenses for Debt, Benefits, DPW to make it easier to compare to budget file.</t>
  </si>
  <si>
    <t>GOR</t>
  </si>
  <si>
    <t>56,511 GMRSD 25K Town Cap Stab</t>
  </si>
  <si>
    <t>60+FCTS Stab+Cannabis Impact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</si>
</sst>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"/>
    <numFmt numFmtId="166" formatCode="#,##0.000"/>
    <numFmt numFmtId="167" formatCode="#,##0.0000"/>
    <numFmt numFmtId="168" formatCode="#,##0.0000_);\(#,##0.0000\)"/>
    <numFmt numFmtId="169" formatCode="#,##0.00000"/>
    <numFmt numFmtId="170" formatCode="0.000%"/>
    <numFmt numFmtId="171" formatCode="###0"/>
    <numFmt numFmtId="172" formatCode="#,##0.00000_);\(#,##0.00000\)"/>
    <numFmt numFmtId="173" formatCode="#,##0.0000000"/>
    <numFmt numFmtId="174" formatCode="0.0%"/>
    <numFmt numFmtId="175" formatCode="_(* #,##0_);_(* \(#,##0\);_(* &quot;-&quot;??_);_(@_)"/>
  </numFmts>
  <fonts count="57">
    <font>
      <sz val="8"/>
      <name val="HLV"/>
    </font>
    <font>
      <sz val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sz val="16"/>
      <name val="Tahoma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4"/>
      <name val="Tahoma"/>
      <family val="2"/>
    </font>
    <font>
      <sz val="8"/>
      <name val="HLV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HLV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Arial"/>
      <family val="2"/>
    </font>
    <font>
      <sz val="9"/>
      <name val="HLV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Tahoma"/>
      <family val="2"/>
    </font>
    <font>
      <sz val="9"/>
      <color indexed="8"/>
      <name val="Arial"/>
      <family val="2"/>
    </font>
    <font>
      <u/>
      <sz val="8"/>
      <color indexed="8"/>
      <name val="Arial"/>
      <family val="2"/>
    </font>
    <font>
      <b/>
      <sz val="8"/>
      <name val="HLV"/>
    </font>
    <font>
      <b/>
      <sz val="10"/>
      <color rgb="FF4C4C4C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4C4C4C"/>
      <name val="Arial"/>
      <family val="2"/>
    </font>
    <font>
      <u/>
      <sz val="10"/>
      <color indexed="8"/>
      <name val="Arial"/>
      <family val="2"/>
    </font>
    <font>
      <i/>
      <sz val="11"/>
      <color rgb="FF00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3" fontId="0" fillId="0" borderId="0"/>
    <xf numFmtId="43" fontId="19" fillId="0" borderId="0" applyFont="0" applyFill="0" applyBorder="0" applyAlignment="0" applyProtection="0"/>
    <xf numFmtId="0" fontId="14" fillId="0" borderId="0"/>
    <xf numFmtId="0" fontId="24" fillId="5" borderId="0" applyNumberFormat="0" applyBorder="0" applyAlignment="0" applyProtection="0"/>
    <xf numFmtId="0" fontId="26" fillId="6" borderId="0" applyNumberFormat="0" applyBorder="0" applyAlignment="0" applyProtection="0"/>
    <xf numFmtId="43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6" fillId="0" borderId="0"/>
  </cellStyleXfs>
  <cellXfs count="325">
    <xf numFmtId="3" fontId="0" fillId="0" borderId="0" xfId="0" applyFont="1" applyAlignment="1"/>
    <xf numFmtId="3" fontId="2" fillId="0" borderId="0" xfId="0" applyFont="1" applyFill="1" applyBorder="1" applyAlignment="1"/>
    <xf numFmtId="3" fontId="3" fillId="0" borderId="0" xfId="0" applyFont="1" applyFill="1" applyBorder="1" applyAlignment="1"/>
    <xf numFmtId="3" fontId="1" fillId="0" borderId="0" xfId="0" applyFont="1" applyFill="1" applyBorder="1" applyAlignment="1"/>
    <xf numFmtId="3" fontId="7" fillId="0" borderId="0" xfId="0" applyFont="1" applyFill="1" applyBorder="1" applyAlignment="1"/>
    <xf numFmtId="166" fontId="7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37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left"/>
    </xf>
    <xf numFmtId="3" fontId="10" fillId="0" borderId="0" xfId="0" applyFont="1" applyFill="1" applyBorder="1" applyAlignment="1"/>
    <xf numFmtId="3" fontId="11" fillId="0" borderId="0" xfId="0" applyFont="1" applyFill="1" applyBorder="1" applyAlignment="1"/>
    <xf numFmtId="14" fontId="7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left"/>
    </xf>
    <xf numFmtId="3" fontId="4" fillId="0" borderId="0" xfId="0" applyFont="1" applyFill="1" applyBorder="1" applyAlignment="1"/>
    <xf numFmtId="3" fontId="0" fillId="0" borderId="0" xfId="0"/>
    <xf numFmtId="3" fontId="7" fillId="0" borderId="0" xfId="0" applyFont="1" applyAlignment="1"/>
    <xf numFmtId="3" fontId="5" fillId="0" borderId="0" xfId="0" applyNumberFormat="1" applyFont="1" applyFill="1" applyBorder="1" applyAlignment="1">
      <alignment horizontal="right"/>
    </xf>
    <xf numFmtId="3" fontId="4" fillId="0" borderId="0" xfId="0" applyFont="1" applyAlignment="1"/>
    <xf numFmtId="3" fontId="5" fillId="0" borderId="0" xfId="0" applyNumberFormat="1" applyFont="1" applyFill="1" applyBorder="1" applyAlignment="1">
      <alignment horizontal="left"/>
    </xf>
    <xf numFmtId="3" fontId="4" fillId="0" borderId="0" xfId="0" applyFont="1" applyAlignment="1">
      <alignment horizontal="center"/>
    </xf>
    <xf numFmtId="3" fontId="6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3" fontId="18" fillId="0" borderId="0" xfId="0" applyFont="1" applyFill="1" applyBorder="1" applyAlignment="1"/>
    <xf numFmtId="3" fontId="7" fillId="0" borderId="0" xfId="0" applyFont="1" applyBorder="1"/>
    <xf numFmtId="3" fontId="7" fillId="4" borderId="0" xfId="0" applyNumberFormat="1" applyFont="1" applyFill="1" applyBorder="1" applyAlignment="1"/>
    <xf numFmtId="3" fontId="1" fillId="4" borderId="0" xfId="0" applyFont="1" applyFill="1" applyBorder="1" applyAlignment="1"/>
    <xf numFmtId="3" fontId="5" fillId="0" borderId="4" xfId="0" applyNumberFormat="1" applyFont="1" applyFill="1" applyBorder="1" applyAlignment="1">
      <alignment horizontal="right"/>
    </xf>
    <xf numFmtId="37" fontId="7" fillId="4" borderId="0" xfId="0" applyNumberFormat="1" applyFont="1" applyFill="1" applyBorder="1" applyAlignment="1"/>
    <xf numFmtId="37" fontId="7" fillId="0" borderId="5" xfId="0" applyNumberFormat="1" applyFont="1" applyFill="1" applyBorder="1" applyAlignment="1"/>
    <xf numFmtId="3" fontId="15" fillId="0" borderId="0" xfId="0" applyFont="1" applyAlignment="1"/>
    <xf numFmtId="3" fontId="6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/>
    <xf numFmtId="3" fontId="4" fillId="0" borderId="2" xfId="0" applyNumberFormat="1" applyFont="1" applyFill="1" applyBorder="1" applyAlignment="1"/>
    <xf numFmtId="3" fontId="7" fillId="0" borderId="0" xfId="0" applyFont="1" applyAlignment="1">
      <alignment horizontal="center"/>
    </xf>
    <xf numFmtId="3" fontId="1" fillId="0" borderId="0" xfId="0" applyNumberFormat="1" applyFont="1" applyFill="1" applyBorder="1" applyAlignment="1"/>
    <xf numFmtId="168" fontId="7" fillId="4" borderId="0" xfId="0" applyNumberFormat="1" applyFont="1" applyFill="1" applyBorder="1" applyAlignment="1"/>
    <xf numFmtId="3" fontId="17" fillId="0" borderId="0" xfId="0" applyFont="1" applyAlignment="1"/>
    <xf numFmtId="3" fontId="25" fillId="0" borderId="0" xfId="0" applyFont="1" applyAlignment="1"/>
    <xf numFmtId="0" fontId="21" fillId="0" borderId="8" xfId="0" applyNumberFormat="1" applyFont="1" applyFill="1" applyBorder="1" applyProtection="1">
      <protection locked="0"/>
    </xf>
    <xf numFmtId="3" fontId="0" fillId="0" borderId="0" xfId="0" applyFont="1" applyBorder="1" applyAlignment="1"/>
    <xf numFmtId="3" fontId="7" fillId="0" borderId="8" xfId="0" applyFont="1" applyFill="1" applyBorder="1" applyAlignment="1"/>
    <xf numFmtId="3" fontId="7" fillId="0" borderId="8" xfId="0" applyFont="1" applyBorder="1" applyAlignment="1"/>
    <xf numFmtId="3" fontId="5" fillId="0" borderId="8" xfId="0" applyNumberFormat="1" applyFont="1" applyFill="1" applyBorder="1" applyAlignment="1"/>
    <xf numFmtId="3" fontId="7" fillId="6" borderId="0" xfId="4" applyNumberFormat="1" applyFont="1" applyBorder="1" applyAlignment="1">
      <alignment horizontal="right"/>
    </xf>
    <xf numFmtId="3" fontId="7" fillId="6" borderId="0" xfId="4" applyNumberFormat="1" applyFont="1" applyAlignment="1"/>
    <xf numFmtId="167" fontId="7" fillId="0" borderId="6" xfId="0" applyNumberFormat="1" applyFont="1" applyFill="1" applyBorder="1" applyAlignment="1"/>
    <xf numFmtId="3" fontId="7" fillId="0" borderId="6" xfId="0" applyFont="1" applyFill="1" applyBorder="1" applyAlignment="1"/>
    <xf numFmtId="3" fontId="27" fillId="5" borderId="1" xfId="3" applyNumberFormat="1" applyFont="1" applyBorder="1" applyAlignment="1">
      <alignment horizontal="center"/>
    </xf>
    <xf numFmtId="3" fontId="27" fillId="5" borderId="12" xfId="3" applyNumberFormat="1" applyFont="1" applyBorder="1" applyAlignment="1">
      <alignment horizontal="center"/>
    </xf>
    <xf numFmtId="3" fontId="9" fillId="0" borderId="8" xfId="0" applyNumberFormat="1" applyFont="1" applyFill="1" applyBorder="1" applyAlignment="1">
      <alignment horizontal="left"/>
    </xf>
    <xf numFmtId="3" fontId="4" fillId="0" borderId="8" xfId="0" applyFont="1" applyFill="1" applyBorder="1" applyAlignment="1"/>
    <xf numFmtId="3" fontId="5" fillId="0" borderId="8" xfId="0" applyNumberFormat="1" applyFont="1" applyFill="1" applyBorder="1" applyAlignment="1">
      <alignment horizontal="left"/>
    </xf>
    <xf numFmtId="10" fontId="7" fillId="2" borderId="8" xfId="0" applyNumberFormat="1" applyFont="1" applyFill="1" applyBorder="1" applyAlignment="1"/>
    <xf numFmtId="3" fontId="6" fillId="0" borderId="8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3" fontId="4" fillId="3" borderId="8" xfId="0" applyFont="1" applyFill="1" applyBorder="1" applyAlignment="1"/>
    <xf numFmtId="3" fontId="7" fillId="0" borderId="8" xfId="1" applyNumberFormat="1" applyFont="1" applyBorder="1" applyAlignment="1">
      <alignment horizontal="right"/>
    </xf>
    <xf numFmtId="3" fontId="7" fillId="0" borderId="8" xfId="0" applyNumberFormat="1" applyFont="1" applyBorder="1"/>
    <xf numFmtId="3" fontId="6" fillId="3" borderId="8" xfId="0" applyNumberFormat="1" applyFont="1" applyFill="1" applyBorder="1" applyAlignment="1"/>
    <xf numFmtId="3" fontId="5" fillId="3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10" fontId="5" fillId="2" borderId="8" xfId="0" applyNumberFormat="1" applyFont="1" applyFill="1" applyBorder="1" applyAlignment="1"/>
    <xf numFmtId="3" fontId="1" fillId="0" borderId="8" xfId="0" applyFont="1" applyFill="1" applyBorder="1" applyAlignment="1"/>
    <xf numFmtId="3" fontId="6" fillId="4" borderId="8" xfId="0" applyNumberFormat="1" applyFont="1" applyFill="1" applyBorder="1" applyAlignment="1"/>
    <xf numFmtId="3" fontId="5" fillId="4" borderId="8" xfId="0" applyNumberFormat="1" applyFont="1" applyFill="1" applyBorder="1" applyAlignment="1"/>
    <xf numFmtId="3" fontId="7" fillId="4" borderId="8" xfId="0" applyFont="1" applyFill="1" applyBorder="1" applyAlignment="1"/>
    <xf numFmtId="3" fontId="7" fillId="0" borderId="8" xfId="0" applyNumberFormat="1" applyFont="1" applyFill="1" applyBorder="1" applyAlignment="1"/>
    <xf numFmtId="3" fontId="9" fillId="0" borderId="8" xfId="0" applyFont="1" applyFill="1" applyBorder="1" applyAlignment="1"/>
    <xf numFmtId="3" fontId="5" fillId="0" borderId="8" xfId="0" applyFont="1" applyFill="1" applyBorder="1" applyAlignment="1"/>
    <xf numFmtId="3" fontId="4" fillId="3" borderId="8" xfId="0" applyFont="1" applyFill="1" applyBorder="1" applyAlignment="1">
      <alignment horizontal="right"/>
    </xf>
    <xf numFmtId="0" fontId="21" fillId="0" borderId="8" xfId="0" applyNumberFormat="1" applyFont="1" applyFill="1" applyBorder="1" applyAlignment="1" applyProtection="1">
      <protection locked="0"/>
    </xf>
    <xf numFmtId="3" fontId="7" fillId="0" borderId="8" xfId="0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center"/>
    </xf>
    <xf numFmtId="3" fontId="9" fillId="0" borderId="0" xfId="0" applyFont="1" applyFill="1" applyBorder="1" applyAlignment="1"/>
    <xf numFmtId="37" fontId="7" fillId="0" borderId="8" xfId="0" applyNumberFormat="1" applyFont="1" applyFill="1" applyBorder="1" applyAlignment="1"/>
    <xf numFmtId="37" fontId="7" fillId="0" borderId="8" xfId="0" applyNumberFormat="1" applyFont="1" applyFill="1" applyBorder="1" applyAlignment="1">
      <alignment horizontal="center"/>
    </xf>
    <xf numFmtId="3" fontId="7" fillId="0" borderId="8" xfId="0" applyFont="1" applyBorder="1" applyAlignment="1">
      <alignment horizontal="right"/>
    </xf>
    <xf numFmtId="3" fontId="7" fillId="5" borderId="8" xfId="3" applyNumberFormat="1" applyFont="1" applyBorder="1" applyAlignment="1"/>
    <xf numFmtId="37" fontId="7" fillId="5" borderId="8" xfId="3" applyNumberFormat="1" applyFont="1" applyBorder="1" applyAlignment="1"/>
    <xf numFmtId="3" fontId="5" fillId="3" borderId="8" xfId="0" applyNumberFormat="1" applyFont="1" applyFill="1" applyBorder="1" applyAlignment="1">
      <alignment horizontal="right"/>
    </xf>
    <xf numFmtId="37" fontId="7" fillId="3" borderId="8" xfId="0" applyNumberFormat="1" applyFont="1" applyFill="1" applyBorder="1" applyAlignment="1"/>
    <xf numFmtId="3" fontId="9" fillId="0" borderId="4" xfId="0" applyFont="1" applyFill="1" applyBorder="1" applyAlignment="1"/>
    <xf numFmtId="3" fontId="0" fillId="0" borderId="0" xfId="0" applyBorder="1"/>
    <xf numFmtId="37" fontId="7" fillId="0" borderId="8" xfId="0" applyNumberFormat="1" applyFont="1" applyFill="1" applyBorder="1" applyAlignment="1">
      <alignment horizontal="right"/>
    </xf>
    <xf numFmtId="37" fontId="4" fillId="4" borderId="8" xfId="0" applyNumberFormat="1" applyFont="1" applyFill="1" applyBorder="1" applyAlignment="1"/>
    <xf numFmtId="37" fontId="4" fillId="0" borderId="8" xfId="0" applyNumberFormat="1" applyFont="1" applyFill="1" applyBorder="1" applyAlignment="1"/>
    <xf numFmtId="3" fontId="9" fillId="0" borderId="8" xfId="0" applyNumberFormat="1" applyFont="1" applyFill="1" applyBorder="1" applyAlignment="1">
      <alignment horizontal="center"/>
    </xf>
    <xf numFmtId="3" fontId="4" fillId="4" borderId="8" xfId="0" applyFont="1" applyFill="1" applyBorder="1" applyAlignment="1">
      <alignment horizontal="right"/>
    </xf>
    <xf numFmtId="165" fontId="1" fillId="4" borderId="0" xfId="0" applyNumberFormat="1" applyFont="1" applyFill="1" applyBorder="1" applyAlignment="1"/>
    <xf numFmtId="3" fontId="7" fillId="4" borderId="8" xfId="0" applyFont="1" applyFill="1" applyBorder="1" applyAlignment="1">
      <alignment horizontal="right"/>
    </xf>
    <xf numFmtId="3" fontId="25" fillId="0" borderId="8" xfId="0" applyFont="1" applyBorder="1" applyAlignment="1"/>
    <xf numFmtId="3" fontId="9" fillId="0" borderId="8" xfId="0" applyNumberFormat="1" applyFont="1" applyFill="1" applyBorder="1" applyAlignment="1"/>
    <xf numFmtId="3" fontId="7" fillId="0" borderId="16" xfId="0" applyFont="1" applyBorder="1" applyAlignment="1"/>
    <xf numFmtId="3" fontId="7" fillId="0" borderId="0" xfId="0" applyFont="1" applyBorder="1" applyAlignment="1"/>
    <xf numFmtId="3" fontId="13" fillId="0" borderId="0" xfId="0" applyFont="1" applyBorder="1" applyAlignment="1"/>
    <xf numFmtId="3" fontId="16" fillId="0" borderId="0" xfId="0" applyFont="1" applyBorder="1" applyAlignment="1">
      <alignment horizontal="center"/>
    </xf>
    <xf numFmtId="3" fontId="7" fillId="2" borderId="0" xfId="0" applyFont="1" applyFill="1" applyBorder="1" applyAlignment="1"/>
    <xf numFmtId="3" fontId="4" fillId="0" borderId="0" xfId="0" applyFont="1" applyBorder="1" applyAlignment="1"/>
    <xf numFmtId="3" fontId="7" fillId="0" borderId="15" xfId="0" applyFont="1" applyBorder="1" applyAlignment="1"/>
    <xf numFmtId="3" fontId="7" fillId="0" borderId="13" xfId="0" applyFont="1" applyBorder="1" applyAlignment="1"/>
    <xf numFmtId="3" fontId="22" fillId="0" borderId="9" xfId="0" applyFont="1" applyBorder="1" applyAlignment="1"/>
    <xf numFmtId="3" fontId="7" fillId="2" borderId="10" xfId="0" applyFont="1" applyFill="1" applyBorder="1" applyAlignment="1"/>
    <xf numFmtId="3" fontId="7" fillId="2" borderId="11" xfId="0" applyFont="1" applyFill="1" applyBorder="1" applyAlignment="1"/>
    <xf numFmtId="3" fontId="25" fillId="0" borderId="16" xfId="0" applyFont="1" applyBorder="1" applyAlignment="1"/>
    <xf numFmtId="0" fontId="0" fillId="0" borderId="0" xfId="0" applyNumberFormat="1" applyFont="1" applyAlignment="1"/>
    <xf numFmtId="3" fontId="28" fillId="0" borderId="0" xfId="0" applyFont="1" applyAlignment="1"/>
    <xf numFmtId="3" fontId="29" fillId="0" borderId="0" xfId="0" applyFont="1" applyAlignment="1"/>
    <xf numFmtId="43" fontId="30" fillId="0" borderId="0" xfId="1" applyFont="1" applyFill="1" applyBorder="1"/>
    <xf numFmtId="0" fontId="30" fillId="0" borderId="0" xfId="0" applyNumberFormat="1" applyFont="1" applyFill="1" applyBorder="1"/>
    <xf numFmtId="43" fontId="31" fillId="0" borderId="0" xfId="1" applyFont="1" applyFill="1" applyBorder="1"/>
    <xf numFmtId="0" fontId="30" fillId="0" borderId="0" xfId="0" applyNumberFormat="1" applyFont="1" applyFill="1" applyBorder="1" applyAlignment="1">
      <alignment vertical="center"/>
    </xf>
    <xf numFmtId="0" fontId="21" fillId="0" borderId="15" xfId="0" applyNumberFormat="1" applyFont="1" applyFill="1" applyBorder="1" applyAlignment="1">
      <alignment horizontal="center" vertical="center"/>
    </xf>
    <xf numFmtId="43" fontId="32" fillId="0" borderId="13" xfId="1" applyFont="1" applyFill="1" applyBorder="1" applyAlignment="1">
      <alignment horizontal="center" vertical="center"/>
    </xf>
    <xf numFmtId="43" fontId="21" fillId="0" borderId="13" xfId="1" applyFont="1" applyFill="1" applyBorder="1" applyAlignment="1">
      <alignment horizontal="center" vertical="center" wrapText="1"/>
    </xf>
    <xf numFmtId="43" fontId="21" fillId="0" borderId="14" xfId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/>
    <xf numFmtId="3" fontId="5" fillId="0" borderId="16" xfId="0" applyNumberFormat="1" applyFont="1" applyFill="1" applyBorder="1" applyAlignment="1">
      <alignment horizontal="left"/>
    </xf>
    <xf numFmtId="3" fontId="13" fillId="0" borderId="0" xfId="0" applyFont="1" applyAlignment="1"/>
    <xf numFmtId="3" fontId="16" fillId="5" borderId="0" xfId="3" applyNumberFormat="1" applyFont="1" applyBorder="1" applyAlignment="1">
      <alignment horizontal="center"/>
    </xf>
    <xf numFmtId="3" fontId="16" fillId="5" borderId="7" xfId="3" applyNumberFormat="1" applyFont="1" applyBorder="1" applyAlignment="1">
      <alignment horizontal="center"/>
    </xf>
    <xf numFmtId="165" fontId="16" fillId="5" borderId="0" xfId="3" applyNumberFormat="1" applyFont="1" applyBorder="1" applyAlignment="1"/>
    <xf numFmtId="3" fontId="16" fillId="5" borderId="18" xfId="3" applyNumberFormat="1" applyFont="1" applyBorder="1" applyAlignment="1">
      <alignment horizontal="center"/>
    </xf>
    <xf numFmtId="3" fontId="16" fillId="5" borderId="6" xfId="3" applyNumberFormat="1" applyFont="1" applyBorder="1" applyAlignment="1">
      <alignment horizontal="center"/>
    </xf>
    <xf numFmtId="165" fontId="16" fillId="5" borderId="0" xfId="3" applyNumberFormat="1" applyFont="1" applyBorder="1" applyAlignment="1">
      <alignment horizontal="center"/>
    </xf>
    <xf numFmtId="3" fontId="16" fillId="5" borderId="19" xfId="3" applyNumberFormat="1" applyFont="1" applyBorder="1" applyAlignment="1">
      <alignment horizontal="center"/>
    </xf>
    <xf numFmtId="3" fontId="9" fillId="0" borderId="6" xfId="0" applyNumberFormat="1" applyFont="1" applyFill="1" applyBorder="1" applyAlignment="1">
      <alignment horizontal="left"/>
    </xf>
    <xf numFmtId="3" fontId="16" fillId="2" borderId="8" xfId="0" applyFont="1" applyFill="1" applyBorder="1" applyAlignment="1">
      <alignment horizontal="center"/>
    </xf>
    <xf numFmtId="0" fontId="20" fillId="0" borderId="20" xfId="0" applyNumberFormat="1" applyFont="1" applyFill="1" applyBorder="1"/>
    <xf numFmtId="37" fontId="33" fillId="0" borderId="21" xfId="1" applyNumberFormat="1" applyFont="1" applyFill="1" applyBorder="1"/>
    <xf numFmtId="37" fontId="33" fillId="0" borderId="22" xfId="1" applyNumberFormat="1" applyFont="1" applyFill="1" applyBorder="1"/>
    <xf numFmtId="3" fontId="22" fillId="5" borderId="6" xfId="3" applyNumberFormat="1" applyFont="1" applyBorder="1" applyAlignment="1">
      <alignment horizontal="center"/>
    </xf>
    <xf numFmtId="3" fontId="22" fillId="5" borderId="7" xfId="3" applyNumberFormat="1" applyFont="1" applyBorder="1" applyAlignment="1">
      <alignment horizontal="left"/>
    </xf>
    <xf numFmtId="3" fontId="14" fillId="0" borderId="0" xfId="0" applyFont="1" applyFill="1" applyBorder="1" applyAlignment="1"/>
    <xf numFmtId="3" fontId="14" fillId="0" borderId="18" xfId="0" applyFont="1" applyFill="1" applyBorder="1" applyAlignment="1">
      <alignment horizontal="center"/>
    </xf>
    <xf numFmtId="3" fontId="37" fillId="0" borderId="19" xfId="0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left"/>
    </xf>
    <xf numFmtId="3" fontId="38" fillId="0" borderId="8" xfId="0" applyFont="1" applyFill="1" applyBorder="1" applyAlignment="1">
      <alignment horizontal="left"/>
    </xf>
    <xf numFmtId="3" fontId="38" fillId="0" borderId="8" xfId="0" applyFont="1" applyFill="1" applyBorder="1" applyAlignment="1">
      <alignment horizontal="right"/>
    </xf>
    <xf numFmtId="3" fontId="14" fillId="0" borderId="8" xfId="0" applyFont="1" applyFill="1" applyBorder="1" applyAlignment="1"/>
    <xf numFmtId="3" fontId="38" fillId="0" borderId="0" xfId="0" applyFont="1" applyFill="1" applyBorder="1" applyAlignment="1">
      <alignment horizontal="right"/>
    </xf>
    <xf numFmtId="3" fontId="27" fillId="5" borderId="17" xfId="3" applyNumberFormat="1" applyFont="1" applyBorder="1" applyAlignment="1">
      <alignment horizontal="center"/>
    </xf>
    <xf numFmtId="3" fontId="39" fillId="0" borderId="8" xfId="0" applyFont="1" applyFill="1" applyBorder="1" applyAlignment="1"/>
    <xf numFmtId="10" fontId="35" fillId="2" borderId="8" xfId="0" applyNumberFormat="1" applyFont="1" applyFill="1" applyBorder="1" applyAlignment="1"/>
    <xf numFmtId="10" fontId="40" fillId="2" borderId="8" xfId="0" applyNumberFormat="1" applyFont="1" applyFill="1" applyBorder="1" applyAlignment="1"/>
    <xf numFmtId="3" fontId="40" fillId="3" borderId="8" xfId="0" applyNumberFormat="1" applyFont="1" applyFill="1" applyBorder="1" applyAlignment="1"/>
    <xf numFmtId="3" fontId="40" fillId="4" borderId="8" xfId="0" applyNumberFormat="1" applyFont="1" applyFill="1" applyBorder="1" applyAlignment="1"/>
    <xf numFmtId="3" fontId="35" fillId="0" borderId="8" xfId="0" applyNumberFormat="1" applyFont="1" applyFill="1" applyBorder="1" applyAlignment="1"/>
    <xf numFmtId="10" fontId="35" fillId="4" borderId="8" xfId="0" applyNumberFormat="1" applyFont="1" applyFill="1" applyBorder="1" applyAlignment="1"/>
    <xf numFmtId="3" fontId="35" fillId="3" borderId="8" xfId="0" applyFont="1" applyFill="1" applyBorder="1" applyAlignment="1"/>
    <xf numFmtId="3" fontId="35" fillId="3" borderId="8" xfId="0" applyNumberFormat="1" applyFont="1" applyFill="1" applyBorder="1" applyAlignment="1"/>
    <xf numFmtId="3" fontId="35" fillId="4" borderId="8" xfId="0" applyFont="1" applyFill="1" applyBorder="1" applyAlignment="1"/>
    <xf numFmtId="3" fontId="36" fillId="0" borderId="2" xfId="0" applyNumberFormat="1" applyFont="1" applyFill="1" applyBorder="1" applyAlignment="1"/>
    <xf numFmtId="3" fontId="4" fillId="0" borderId="18" xfId="0" applyFont="1" applyFill="1" applyBorder="1" applyAlignment="1">
      <alignment horizontal="center"/>
    </xf>
    <xf numFmtId="3" fontId="8" fillId="0" borderId="19" xfId="0" applyFont="1" applyFill="1" applyBorder="1" applyAlignment="1">
      <alignment horizontal="center"/>
    </xf>
    <xf numFmtId="37" fontId="7" fillId="0" borderId="23" xfId="0" applyNumberFormat="1" applyFont="1" applyFill="1" applyBorder="1" applyAlignment="1"/>
    <xf numFmtId="10" fontId="7" fillId="2" borderId="23" xfId="0" applyNumberFormat="1" applyFont="1" applyFill="1" applyBorder="1" applyAlignment="1">
      <alignment horizontal="center"/>
    </xf>
    <xf numFmtId="37" fontId="7" fillId="5" borderId="23" xfId="3" applyNumberFormat="1" applyFont="1" applyBorder="1" applyAlignment="1"/>
    <xf numFmtId="10" fontId="7" fillId="5" borderId="23" xfId="3" applyNumberFormat="1" applyFont="1" applyBorder="1" applyAlignment="1"/>
    <xf numFmtId="37" fontId="7" fillId="3" borderId="23" xfId="0" applyNumberFormat="1" applyFont="1" applyFill="1" applyBorder="1" applyAlignment="1"/>
    <xf numFmtId="10" fontId="7" fillId="2" borderId="23" xfId="0" applyNumberFormat="1" applyFont="1" applyFill="1" applyBorder="1" applyAlignment="1"/>
    <xf numFmtId="3" fontId="5" fillId="3" borderId="23" xfId="0" applyNumberFormat="1" applyFont="1" applyFill="1" applyBorder="1" applyAlignment="1">
      <alignment horizontal="right"/>
    </xf>
    <xf numFmtId="10" fontId="7" fillId="0" borderId="23" xfId="0" applyNumberFormat="1" applyFont="1" applyFill="1" applyBorder="1" applyAlignment="1"/>
    <xf numFmtId="3" fontId="30" fillId="0" borderId="0" xfId="0" applyNumberFormat="1" applyFont="1" applyFill="1" applyBorder="1"/>
    <xf numFmtId="3" fontId="7" fillId="0" borderId="8" xfId="0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4" fillId="0" borderId="6" xfId="0" applyFont="1" applyFill="1" applyBorder="1" applyAlignment="1">
      <alignment horizontal="center"/>
    </xf>
    <xf numFmtId="164" fontId="4" fillId="0" borderId="7" xfId="0" applyNumberFormat="1" applyFont="1" applyFill="1" applyBorder="1" applyAlignment="1"/>
    <xf numFmtId="3" fontId="38" fillId="0" borderId="0" xfId="0" applyFont="1" applyFill="1" applyBorder="1" applyAlignment="1"/>
    <xf numFmtId="3" fontId="41" fillId="0" borderId="0" xfId="0" applyNumberFormat="1" applyFont="1" applyFill="1" applyBorder="1" applyAlignment="1"/>
    <xf numFmtId="3" fontId="6" fillId="0" borderId="8" xfId="0" applyNumberFormat="1" applyFont="1" applyFill="1" applyBorder="1" applyAlignment="1">
      <alignment horizontal="left"/>
    </xf>
    <xf numFmtId="0" fontId="20" fillId="0" borderId="8" xfId="0" applyNumberFormat="1" applyFont="1" applyFill="1" applyBorder="1" applyProtection="1">
      <protection locked="0"/>
    </xf>
    <xf numFmtId="3" fontId="6" fillId="0" borderId="8" xfId="0" applyFont="1" applyFill="1" applyBorder="1" applyAlignment="1">
      <alignment horizontal="right"/>
    </xf>
    <xf numFmtId="3" fontId="30" fillId="0" borderId="0" xfId="0" applyFont="1" applyFill="1" applyBorder="1"/>
    <xf numFmtId="3" fontId="38" fillId="0" borderId="8" xfId="0" quotePrefix="1" applyFont="1" applyFill="1" applyBorder="1" applyAlignment="1">
      <alignment horizontal="left"/>
    </xf>
    <xf numFmtId="3" fontId="7" fillId="0" borderId="0" xfId="0" applyFont="1"/>
    <xf numFmtId="3" fontId="0" fillId="0" borderId="0" xfId="0" applyFont="1" applyAlignment="1">
      <alignment vertical="center"/>
    </xf>
    <xf numFmtId="3" fontId="43" fillId="7" borderId="0" xfId="0" applyFont="1" applyFill="1" applyAlignment="1">
      <alignment horizontal="center" vertical="center" wrapText="1"/>
    </xf>
    <xf numFmtId="3" fontId="21" fillId="0" borderId="13" xfId="1" applyNumberFormat="1" applyFont="1" applyFill="1" applyBorder="1" applyAlignment="1">
      <alignment vertical="center"/>
    </xf>
    <xf numFmtId="3" fontId="21" fillId="0" borderId="14" xfId="1" applyNumberFormat="1" applyFont="1" applyFill="1" applyBorder="1" applyAlignment="1">
      <alignment vertical="center"/>
    </xf>
    <xf numFmtId="3" fontId="7" fillId="0" borderId="0" xfId="0" quotePrefix="1" applyFont="1" applyAlignment="1">
      <alignment horizontal="left"/>
    </xf>
    <xf numFmtId="3" fontId="23" fillId="0" borderId="0" xfId="0" applyFont="1" applyFill="1" applyBorder="1" applyAlignment="1">
      <alignment horizontal="center"/>
    </xf>
    <xf numFmtId="169" fontId="7" fillId="0" borderId="0" xfId="0" quotePrefix="1" applyNumberFormat="1" applyFont="1" applyAlignment="1">
      <alignment horizontal="left"/>
    </xf>
    <xf numFmtId="3" fontId="0" fillId="0" borderId="0" xfId="0" quotePrefix="1" applyFont="1" applyAlignment="1"/>
    <xf numFmtId="3" fontId="7" fillId="0" borderId="0" xfId="0" quotePrefix="1" applyFont="1" applyAlignment="1"/>
    <xf numFmtId="170" fontId="7" fillId="0" borderId="0" xfId="0" applyNumberFormat="1" applyFont="1" applyAlignment="1"/>
    <xf numFmtId="10" fontId="35" fillId="2" borderId="8" xfId="0" applyNumberFormat="1" applyFont="1" applyFill="1" applyBorder="1" applyAlignment="1">
      <alignment horizontal="right"/>
    </xf>
    <xf numFmtId="3" fontId="44" fillId="0" borderId="0" xfId="0" applyFont="1" applyAlignment="1"/>
    <xf numFmtId="3" fontId="45" fillId="0" borderId="0" xfId="0" applyFont="1" applyAlignment="1"/>
    <xf numFmtId="3" fontId="4" fillId="3" borderId="0" xfId="0" applyFont="1" applyFill="1" applyAlignment="1"/>
    <xf numFmtId="3" fontId="7" fillId="3" borderId="0" xfId="0" applyFont="1" applyFill="1" applyAlignment="1"/>
    <xf numFmtId="0" fontId="46" fillId="0" borderId="0" xfId="0" applyNumberFormat="1" applyFont="1" applyFill="1" applyBorder="1"/>
    <xf numFmtId="3" fontId="7" fillId="0" borderId="0" xfId="0" applyFont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41" fontId="21" fillId="0" borderId="0" xfId="0" applyNumberFormat="1" applyFont="1" applyFill="1" applyBorder="1"/>
    <xf numFmtId="10" fontId="7" fillId="2" borderId="0" xfId="0" applyNumberFormat="1" applyFont="1" applyFill="1" applyAlignment="1"/>
    <xf numFmtId="10" fontId="4" fillId="0" borderId="0" xfId="0" applyNumberFormat="1" applyFont="1" applyAlignment="1">
      <alignment horizontal="center" wrapText="1"/>
    </xf>
    <xf numFmtId="10" fontId="7" fillId="0" borderId="0" xfId="0" applyNumberFormat="1" applyFont="1" applyAlignment="1"/>
    <xf numFmtId="10" fontId="7" fillId="2" borderId="0" xfId="0" quotePrefix="1" applyNumberFormat="1" applyFont="1" applyFill="1" applyAlignment="1">
      <alignment horizontal="center"/>
    </xf>
    <xf numFmtId="10" fontId="35" fillId="2" borderId="8" xfId="0" applyNumberFormat="1" applyFont="1" applyFill="1" applyBorder="1" applyAlignment="1">
      <alignment horizontal="center"/>
    </xf>
    <xf numFmtId="10" fontId="6" fillId="2" borderId="8" xfId="0" applyNumberFormat="1" applyFont="1" applyFill="1" applyBorder="1" applyAlignment="1">
      <alignment horizontal="center"/>
    </xf>
    <xf numFmtId="3" fontId="42" fillId="0" borderId="0" xfId="0" applyFont="1" applyAlignment="1"/>
    <xf numFmtId="3" fontId="38" fillId="2" borderId="8" xfId="0" applyFont="1" applyFill="1" applyBorder="1" applyAlignment="1">
      <alignment horizontal="left"/>
    </xf>
    <xf numFmtId="3" fontId="4" fillId="2" borderId="8" xfId="0" applyFont="1" applyFill="1" applyBorder="1" applyAlignment="1"/>
    <xf numFmtId="10" fontId="7" fillId="4" borderId="8" xfId="0" applyNumberFormat="1" applyFont="1" applyFill="1" applyBorder="1" applyAlignment="1"/>
    <xf numFmtId="166" fontId="0" fillId="0" borderId="0" xfId="0" applyNumberFormat="1" applyFont="1" applyAlignment="1"/>
    <xf numFmtId="3" fontId="22" fillId="0" borderId="0" xfId="0" applyFont="1" applyBorder="1" applyAlignment="1"/>
    <xf numFmtId="3" fontId="7" fillId="2" borderId="8" xfId="0" applyFont="1" applyFill="1" applyBorder="1" applyAlignment="1"/>
    <xf numFmtId="3" fontId="7" fillId="3" borderId="8" xfId="0" applyFont="1" applyFill="1" applyBorder="1" applyAlignment="1"/>
    <xf numFmtId="171" fontId="30" fillId="0" borderId="0" xfId="0" applyNumberFormat="1" applyFont="1" applyFill="1" applyBorder="1"/>
    <xf numFmtId="3" fontId="30" fillId="0" borderId="0" xfId="0" applyFont="1" applyFill="1" applyBorder="1" applyAlignment="1">
      <alignment vertical="center"/>
    </xf>
    <xf numFmtId="2" fontId="30" fillId="0" borderId="0" xfId="0" applyNumberFormat="1" applyFont="1" applyFill="1" applyBorder="1" applyAlignment="1">
      <alignment vertical="center"/>
    </xf>
    <xf numFmtId="2" fontId="34" fillId="0" borderId="0" xfId="0" applyNumberFormat="1" applyFont="1" applyFill="1" applyBorder="1"/>
    <xf numFmtId="0" fontId="30" fillId="0" borderId="0" xfId="0" applyNumberFormat="1" applyFont="1" applyFill="1" applyBorder="1" applyAlignment="1">
      <alignment horizontal="right" vertical="center"/>
    </xf>
    <xf numFmtId="3" fontId="30" fillId="0" borderId="0" xfId="1" applyNumberFormat="1" applyFont="1" applyFill="1" applyBorder="1"/>
    <xf numFmtId="37" fontId="33" fillId="0" borderId="21" xfId="1" applyNumberFormat="1" applyFont="1" applyFill="1" applyBorder="1" applyAlignment="1">
      <alignment horizontal="right"/>
    </xf>
    <xf numFmtId="3" fontId="1" fillId="0" borderId="0" xfId="0" applyFont="1" applyFill="1" applyBorder="1" applyAlignment="1">
      <alignment horizontal="right"/>
    </xf>
    <xf numFmtId="169" fontId="7" fillId="0" borderId="0" xfId="0" applyNumberFormat="1" applyFont="1" applyAlignment="1"/>
    <xf numFmtId="3" fontId="40" fillId="3" borderId="8" xfId="0" applyNumberFormat="1" applyFont="1" applyFill="1" applyBorder="1" applyAlignment="1">
      <alignment horizontal="right"/>
    </xf>
    <xf numFmtId="167" fontId="0" fillId="0" borderId="0" xfId="0" applyNumberFormat="1" applyFont="1" applyAlignment="1"/>
    <xf numFmtId="0" fontId="4" fillId="3" borderId="0" xfId="0" applyNumberFormat="1" applyFont="1" applyFill="1" applyAlignment="1"/>
    <xf numFmtId="3" fontId="16" fillId="0" borderId="0" xfId="0" applyFont="1" applyAlignment="1"/>
    <xf numFmtId="3" fontId="48" fillId="0" borderId="0" xfId="0" applyFont="1" applyAlignment="1"/>
    <xf numFmtId="3" fontId="7" fillId="0" borderId="0" xfId="0" applyFont="1" applyAlignment="1">
      <alignment horizontal="right"/>
    </xf>
    <xf numFmtId="169" fontId="0" fillId="0" borderId="0" xfId="0" applyNumberFormat="1" applyBorder="1"/>
    <xf numFmtId="172" fontId="7" fillId="0" borderId="0" xfId="0" applyNumberFormat="1" applyFont="1" applyFill="1" applyBorder="1" applyAlignment="1"/>
    <xf numFmtId="3" fontId="13" fillId="0" borderId="0" xfId="0" applyFont="1" applyFill="1" applyBorder="1" applyAlignment="1"/>
    <xf numFmtId="3" fontId="7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4" fillId="4" borderId="0" xfId="0" applyFont="1" applyFill="1" applyBorder="1" applyAlignment="1">
      <alignment horizontal="right"/>
    </xf>
    <xf numFmtId="167" fontId="7" fillId="0" borderId="0" xfId="0" applyNumberFormat="1" applyFont="1" applyAlignment="1"/>
    <xf numFmtId="3" fontId="7" fillId="0" borderId="6" xfId="0" applyNumberFormat="1" applyFont="1" applyFill="1" applyBorder="1" applyAlignment="1"/>
    <xf numFmtId="41" fontId="7" fillId="0" borderId="0" xfId="0" applyNumberFormat="1" applyFont="1" applyAlignment="1"/>
    <xf numFmtId="42" fontId="0" fillId="0" borderId="0" xfId="0" applyNumberFormat="1" applyFont="1" applyAlignment="1"/>
    <xf numFmtId="0" fontId="2" fillId="0" borderId="0" xfId="0" applyNumberFormat="1" applyFont="1" applyFill="1" applyBorder="1" applyAlignment="1"/>
    <xf numFmtId="3" fontId="15" fillId="0" borderId="0" xfId="0" applyFont="1"/>
    <xf numFmtId="3" fontId="0" fillId="0" borderId="0" xfId="0" applyNumberFormat="1"/>
    <xf numFmtId="171" fontId="21" fillId="0" borderId="13" xfId="1" applyNumberFormat="1" applyFont="1" applyFill="1" applyBorder="1" applyAlignment="1">
      <alignment vertical="center"/>
    </xf>
    <xf numFmtId="3" fontId="22" fillId="0" borderId="0" xfId="0" applyFont="1"/>
    <xf numFmtId="43" fontId="4" fillId="0" borderId="0" xfId="0" applyNumberFormat="1" applyFont="1" applyAlignment="1">
      <alignment horizontal="center"/>
    </xf>
    <xf numFmtId="3" fontId="22" fillId="3" borderId="0" xfId="0" applyFont="1" applyFill="1"/>
    <xf numFmtId="3" fontId="0" fillId="0" borderId="0" xfId="0" applyFont="1"/>
    <xf numFmtId="3" fontId="7" fillId="0" borderId="0" xfId="0" applyNumberFormat="1" applyFont="1"/>
    <xf numFmtId="3" fontId="7" fillId="3" borderId="0" xfId="0" applyNumberFormat="1" applyFont="1" applyFill="1"/>
    <xf numFmtId="170" fontId="7" fillId="0" borderId="0" xfId="0" applyNumberFormat="1" applyFont="1"/>
    <xf numFmtId="43" fontId="7" fillId="0" borderId="0" xfId="0" applyNumberFormat="1" applyFont="1"/>
    <xf numFmtId="3" fontId="7" fillId="3" borderId="0" xfId="0" applyFont="1" applyFill="1"/>
    <xf numFmtId="3" fontId="27" fillId="5" borderId="18" xfId="3" applyNumberFormat="1" applyFont="1" applyBorder="1" applyAlignment="1">
      <alignment horizontal="center"/>
    </xf>
    <xf numFmtId="3" fontId="27" fillId="5" borderId="19" xfId="3" applyNumberFormat="1" applyFont="1" applyBorder="1" applyAlignment="1">
      <alignment horizontal="center"/>
    </xf>
    <xf numFmtId="173" fontId="7" fillId="0" borderId="0" xfId="0" applyNumberFormat="1" applyFont="1" applyAlignment="1"/>
    <xf numFmtId="169" fontId="4" fillId="0" borderId="0" xfId="0" applyNumberFormat="1" applyFont="1" applyAlignment="1"/>
    <xf numFmtId="169" fontId="7" fillId="0" borderId="0" xfId="0" applyNumberFormat="1" applyFont="1" applyAlignment="1">
      <alignment horizontal="right"/>
    </xf>
    <xf numFmtId="0" fontId="7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43" fontId="7" fillId="0" borderId="0" xfId="0" applyNumberFormat="1" applyFont="1" applyAlignment="1"/>
    <xf numFmtId="0" fontId="4" fillId="3" borderId="0" xfId="0" applyNumberFormat="1" applyFont="1" applyFill="1" applyAlignment="1">
      <alignment horizontal="center"/>
    </xf>
    <xf numFmtId="3" fontId="22" fillId="0" borderId="0" xfId="0" applyFont="1" applyAlignment="1"/>
    <xf numFmtId="10" fontId="7" fillId="0" borderId="0" xfId="6" applyNumberFormat="1" applyFont="1" applyAlignment="1"/>
    <xf numFmtId="4" fontId="7" fillId="0" borderId="0" xfId="0" applyNumberFormat="1" applyFont="1" applyAlignment="1">
      <alignment horizontal="center"/>
    </xf>
    <xf numFmtId="9" fontId="7" fillId="0" borderId="0" xfId="6" applyFont="1" applyAlignment="1">
      <alignment horizontal="center"/>
    </xf>
    <xf numFmtId="174" fontId="7" fillId="0" borderId="0" xfId="6" applyNumberFormat="1" applyFont="1" applyAlignment="1">
      <alignment horizontal="center"/>
    </xf>
    <xf numFmtId="9" fontId="7" fillId="0" borderId="0" xfId="6" applyFont="1" applyAlignment="1"/>
    <xf numFmtId="174" fontId="7" fillId="0" borderId="0" xfId="6" applyNumberFormat="1" applyFont="1" applyAlignment="1"/>
    <xf numFmtId="175" fontId="7" fillId="0" borderId="0" xfId="1" applyNumberFormat="1" applyFont="1" applyAlignment="1">
      <alignment horizontal="center"/>
    </xf>
    <xf numFmtId="3" fontId="4" fillId="0" borderId="0" xfId="0" applyFont="1"/>
    <xf numFmtId="3" fontId="4" fillId="0" borderId="0" xfId="0" applyFont="1" applyAlignment="1">
      <alignment wrapText="1"/>
    </xf>
    <xf numFmtId="37" fontId="5" fillId="0" borderId="0" xfId="0" applyNumberFormat="1" applyFont="1" applyProtection="1"/>
    <xf numFmtId="3" fontId="5" fillId="0" borderId="0" xfId="7" applyNumberFormat="1" applyFont="1" applyFill="1" applyAlignment="1"/>
    <xf numFmtId="3" fontId="7" fillId="0" borderId="0" xfId="8" applyNumberFormat="1" applyFont="1"/>
    <xf numFmtId="10" fontId="7" fillId="0" borderId="0" xfId="0" applyNumberFormat="1" applyFont="1"/>
    <xf numFmtId="3" fontId="44" fillId="0" borderId="0" xfId="0" applyFont="1"/>
    <xf numFmtId="174" fontId="7" fillId="0" borderId="0" xfId="6" applyNumberFormat="1" applyFont="1"/>
    <xf numFmtId="3" fontId="15" fillId="0" borderId="0" xfId="0" applyFont="1" applyAlignment="1">
      <alignment vertical="center"/>
    </xf>
    <xf numFmtId="3" fontId="0" fillId="0" borderId="0" xfId="0" applyAlignment="1">
      <alignment vertical="center"/>
    </xf>
    <xf numFmtId="3" fontId="4" fillId="0" borderId="0" xfId="0" applyFont="1" applyAlignment="1">
      <alignment horizontal="center" vertical="center"/>
    </xf>
    <xf numFmtId="3" fontId="4" fillId="0" borderId="0" xfId="0" applyFont="1" applyAlignment="1">
      <alignment horizontal="center" vertical="center" wrapText="1"/>
    </xf>
    <xf numFmtId="3" fontId="52" fillId="8" borderId="24" xfId="0" applyFont="1" applyFill="1" applyBorder="1" applyAlignment="1">
      <alignment horizontal="left" vertical="center"/>
    </xf>
    <xf numFmtId="3" fontId="52" fillId="8" borderId="24" xfId="0" applyNumberFormat="1" applyFont="1" applyFill="1" applyBorder="1" applyAlignment="1">
      <alignment horizontal="right" vertical="center"/>
    </xf>
    <xf numFmtId="3" fontId="7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9" fontId="0" fillId="0" borderId="0" xfId="6" applyFont="1" applyAlignment="1"/>
    <xf numFmtId="167" fontId="25" fillId="0" borderId="0" xfId="0" applyNumberFormat="1" applyFont="1" applyAlignment="1"/>
    <xf numFmtId="3" fontId="23" fillId="0" borderId="0" xfId="0" applyFont="1" applyAlignment="1">
      <alignment horizontal="left"/>
    </xf>
    <xf numFmtId="3" fontId="1" fillId="0" borderId="0" xfId="0" applyFont="1" applyFill="1" applyBorder="1" applyAlignment="1">
      <alignment horizontal="center"/>
    </xf>
    <xf numFmtId="166" fontId="30" fillId="0" borderId="0" xfId="1" applyNumberFormat="1" applyFont="1" applyFill="1" applyBorder="1"/>
    <xf numFmtId="3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5" fillId="0" borderId="0" xfId="0" applyFont="1" applyFill="1" applyBorder="1" applyAlignment="1"/>
    <xf numFmtId="3" fontId="53" fillId="0" borderId="0" xfId="0" applyNumberFormat="1" applyFont="1" applyFill="1" applyBorder="1" applyAlignment="1"/>
    <xf numFmtId="175" fontId="7" fillId="0" borderId="0" xfId="1" applyNumberFormat="1" applyFont="1" applyBorder="1" applyAlignment="1"/>
    <xf numFmtId="168" fontId="7" fillId="0" borderId="0" xfId="0" applyNumberFormat="1" applyFont="1" applyFill="1" applyBorder="1" applyAlignment="1"/>
    <xf numFmtId="10" fontId="0" fillId="0" borderId="0" xfId="6" applyNumberFormat="1" applyFont="1" applyAlignment="1"/>
    <xf numFmtId="1" fontId="7" fillId="0" borderId="0" xfId="0" applyNumberFormat="1" applyFont="1"/>
    <xf numFmtId="166" fontId="25" fillId="0" borderId="0" xfId="0" applyNumberFormat="1" applyFont="1" applyAlignment="1"/>
    <xf numFmtId="167" fontId="7" fillId="0" borderId="8" xfId="0" applyNumberFormat="1" applyFont="1" applyFill="1" applyBorder="1" applyAlignment="1"/>
    <xf numFmtId="3" fontId="7" fillId="0" borderId="8" xfId="0" quotePrefix="1" applyFont="1" applyFill="1" applyBorder="1" applyAlignment="1"/>
    <xf numFmtId="0" fontId="4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Border="1" applyAlignment="1">
      <alignment horizontal="left"/>
    </xf>
    <xf numFmtId="3" fontId="42" fillId="0" borderId="0" xfId="0" applyFont="1" applyAlignment="1">
      <alignment horizontal="center"/>
    </xf>
    <xf numFmtId="0" fontId="54" fillId="0" borderId="0" xfId="0" applyNumberFormat="1" applyFont="1" applyFill="1" applyBorder="1" applyAlignment="1">
      <alignment horizontal="left"/>
    </xf>
    <xf numFmtId="3" fontId="55" fillId="0" borderId="0" xfId="0" applyFont="1" applyAlignment="1"/>
    <xf numFmtId="3" fontId="55" fillId="4" borderId="0" xfId="0" applyFont="1" applyFill="1" applyAlignment="1"/>
    <xf numFmtId="3" fontId="55" fillId="0" borderId="0" xfId="0" applyFont="1"/>
    <xf numFmtId="3" fontId="14" fillId="0" borderId="8" xfId="0" quotePrefix="1" applyFont="1" applyFill="1" applyBorder="1" applyAlignment="1"/>
    <xf numFmtId="169" fontId="4" fillId="0" borderId="0" xfId="0" quotePrefix="1" applyNumberFormat="1" applyFont="1" applyAlignment="1">
      <alignment horizontal="left"/>
    </xf>
    <xf numFmtId="3" fontId="21" fillId="0" borderId="12" xfId="1" applyNumberFormat="1" applyFont="1" applyFill="1" applyBorder="1" applyAlignment="1">
      <alignment vertical="center"/>
    </xf>
    <xf numFmtId="3" fontId="21" fillId="0" borderId="25" xfId="1" applyNumberFormat="1" applyFont="1" applyFill="1" applyBorder="1" applyAlignment="1">
      <alignment vertical="center"/>
    </xf>
    <xf numFmtId="166" fontId="7" fillId="0" borderId="0" xfId="0" applyNumberFormat="1" applyFont="1" applyAlignment="1"/>
    <xf numFmtId="167" fontId="14" fillId="0" borderId="8" xfId="0" applyNumberFormat="1" applyFont="1" applyFill="1" applyBorder="1" applyAlignment="1"/>
    <xf numFmtId="3" fontId="14" fillId="0" borderId="0" xfId="0" applyFont="1" applyAlignment="1"/>
    <xf numFmtId="10" fontId="14" fillId="0" borderId="0" xfId="0" applyNumberFormat="1" applyFont="1" applyAlignment="1"/>
    <xf numFmtId="41" fontId="14" fillId="0" borderId="0" xfId="0" applyNumberFormat="1" applyFont="1" applyAlignment="1"/>
    <xf numFmtId="0" fontId="14" fillId="0" borderId="0" xfId="0" applyNumberFormat="1" applyFont="1" applyAlignment="1"/>
    <xf numFmtId="37" fontId="14" fillId="0" borderId="0" xfId="0" applyNumberFormat="1" applyFont="1" applyAlignment="1"/>
    <xf numFmtId="3" fontId="14" fillId="2" borderId="0" xfId="0" applyFont="1" applyFill="1" applyAlignment="1"/>
    <xf numFmtId="3" fontId="56" fillId="2" borderId="0" xfId="0" applyFont="1" applyFill="1" applyAlignment="1"/>
    <xf numFmtId="10" fontId="56" fillId="2" borderId="0" xfId="0" applyNumberFormat="1" applyFont="1" applyFill="1" applyAlignment="1"/>
    <xf numFmtId="3" fontId="7" fillId="9" borderId="8" xfId="0" applyFont="1" applyFill="1" applyBorder="1" applyAlignment="1"/>
    <xf numFmtId="3" fontId="7" fillId="9" borderId="0" xfId="0" applyFont="1" applyFill="1" applyAlignment="1"/>
    <xf numFmtId="37" fontId="7" fillId="9" borderId="8" xfId="0" applyNumberFormat="1" applyFont="1" applyFill="1" applyBorder="1" applyAlignment="1"/>
    <xf numFmtId="0" fontId="4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Border="1" applyAlignment="1">
      <alignment horizontal="left"/>
    </xf>
  </cellXfs>
  <cellStyles count="9">
    <cellStyle name="Comma" xfId="1" builtinId="3"/>
    <cellStyle name="Comma 2" xfId="5"/>
    <cellStyle name="Currency" xfId="7" builtinId="4"/>
    <cellStyle name="Good" xfId="3" builtinId="26"/>
    <cellStyle name="Neutral" xfId="4" builtinId="28"/>
    <cellStyle name="Normal" xfId="0" builtinId="0"/>
    <cellStyle name="Normal 2" xfId="2"/>
    <cellStyle name="Normal_Section 3 FY03" xfId="8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k/Downloads/histori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dist1"/>
      <sheetName val="data_cha1"/>
      <sheetName val="State Summary"/>
      <sheetName val="macro codes"/>
      <sheetName val="D I S T R I C T S"/>
      <sheetName val="C H A R T E R S"/>
    </sheetNames>
    <sheetDataSet>
      <sheetData sheetId="0">
        <row r="10">
          <cell r="A10">
            <v>1</v>
          </cell>
          <cell r="B10" t="str">
            <v>ABINGTON</v>
          </cell>
          <cell r="C10">
            <v>1</v>
          </cell>
          <cell r="D10">
            <v>4849</v>
          </cell>
          <cell r="E10">
            <v>0</v>
          </cell>
          <cell r="F10">
            <v>9638</v>
          </cell>
          <cell r="G10">
            <v>0</v>
          </cell>
          <cell r="I10">
            <v>1</v>
          </cell>
          <cell r="J10">
            <v>5003</v>
          </cell>
          <cell r="K10">
            <v>0</v>
          </cell>
          <cell r="L10">
            <v>0</v>
          </cell>
          <cell r="M10">
            <v>0</v>
          </cell>
          <cell r="O10">
            <v>2</v>
          </cell>
          <cell r="P10">
            <v>0</v>
          </cell>
          <cell r="Q10">
            <v>5364</v>
          </cell>
          <cell r="R10">
            <v>0</v>
          </cell>
          <cell r="S10">
            <v>5364</v>
          </cell>
          <cell r="U10">
            <v>5003</v>
          </cell>
          <cell r="V10">
            <v>0</v>
          </cell>
          <cell r="W10">
            <v>1</v>
          </cell>
          <cell r="X10">
            <v>0</v>
          </cell>
          <cell r="Y10">
            <v>5397</v>
          </cell>
          <cell r="Z10">
            <v>0</v>
          </cell>
          <cell r="AA10">
            <v>0</v>
          </cell>
          <cell r="AB10">
            <v>0</v>
          </cell>
          <cell r="AC10">
            <v>33</v>
          </cell>
          <cell r="AD10">
            <v>0</v>
          </cell>
          <cell r="AE10">
            <v>0</v>
          </cell>
          <cell r="AF10">
            <v>1</v>
          </cell>
          <cell r="AG10">
            <v>0</v>
          </cell>
          <cell r="AH10">
            <v>5800</v>
          </cell>
          <cell r="AJ10">
            <v>0</v>
          </cell>
          <cell r="AL10">
            <v>423</v>
          </cell>
          <cell r="AN10">
            <v>0</v>
          </cell>
          <cell r="AO10">
            <v>1</v>
          </cell>
          <cell r="AP10">
            <v>0</v>
          </cell>
          <cell r="AQ10">
            <v>0</v>
          </cell>
          <cell r="AR10">
            <v>0</v>
          </cell>
          <cell r="AS10">
            <v>6044</v>
          </cell>
          <cell r="AT10">
            <v>0</v>
          </cell>
          <cell r="AU10">
            <v>255</v>
          </cell>
          <cell r="AV10">
            <v>0</v>
          </cell>
          <cell r="AW10">
            <v>3.49</v>
          </cell>
          <cell r="AY10">
            <v>22835</v>
          </cell>
          <cell r="AZ10">
            <v>0</v>
          </cell>
          <cell r="BA10">
            <v>0</v>
          </cell>
          <cell r="BB10">
            <v>0</v>
          </cell>
          <cell r="BC10">
            <v>20472</v>
          </cell>
          <cell r="BD10">
            <v>30</v>
          </cell>
          <cell r="BE10">
            <v>2.04</v>
          </cell>
          <cell r="BF10">
            <v>0</v>
          </cell>
          <cell r="BG10">
            <v>13410</v>
          </cell>
          <cell r="BH10">
            <v>0</v>
          </cell>
          <cell r="BL10">
            <v>0</v>
          </cell>
          <cell r="BN10">
            <v>0</v>
          </cell>
          <cell r="BO10">
            <v>2793.8211395134617</v>
          </cell>
          <cell r="BP10">
            <v>1.8196465098731096</v>
          </cell>
          <cell r="BQ10">
            <v>9.6431095406360434</v>
          </cell>
          <cell r="BR10">
            <v>0</v>
          </cell>
          <cell r="BS10">
            <v>64328.141342756186</v>
          </cell>
          <cell r="BT10">
            <v>0</v>
          </cell>
          <cell r="BU10">
            <v>6724.0706713780919</v>
          </cell>
          <cell r="BW10">
            <v>5166.9257950530036</v>
          </cell>
          <cell r="BY10">
            <v>6724.0706713780919</v>
          </cell>
          <cell r="CA10">
            <v>64328.141342756186</v>
          </cell>
          <cell r="CC10">
            <v>13.256055363321799</v>
          </cell>
          <cell r="CD10">
            <v>0</v>
          </cell>
          <cell r="CE10">
            <v>98068.297577854682</v>
          </cell>
          <cell r="CF10">
            <v>0</v>
          </cell>
          <cell r="CG10">
            <v>10286.698961937716</v>
          </cell>
          <cell r="CH10">
            <v>0</v>
          </cell>
          <cell r="CI10">
            <v>0</v>
          </cell>
          <cell r="CJ10">
            <v>0</v>
          </cell>
          <cell r="CK10">
            <v>10286.698961937716</v>
          </cell>
          <cell r="CL10">
            <v>0</v>
          </cell>
          <cell r="CM10">
            <v>72337.15623509849</v>
          </cell>
          <cell r="CN10">
            <v>0</v>
          </cell>
          <cell r="CO10">
            <v>14</v>
          </cell>
          <cell r="CP10">
            <v>0</v>
          </cell>
          <cell r="CQ10">
            <v>108850</v>
          </cell>
          <cell r="CS10">
            <v>11354</v>
          </cell>
          <cell r="CU10">
            <v>0</v>
          </cell>
          <cell r="CW10">
            <v>11354</v>
          </cell>
          <cell r="CY10">
            <v>56756.702422145318</v>
          </cell>
          <cell r="DA10">
            <v>18</v>
          </cell>
          <cell r="DB10">
            <v>0</v>
          </cell>
          <cell r="DC10">
            <v>151362</v>
          </cell>
          <cell r="DD10">
            <v>0</v>
          </cell>
          <cell r="DE10">
            <v>15282</v>
          </cell>
          <cell r="DF10">
            <v>0</v>
          </cell>
          <cell r="DG10">
            <v>0</v>
          </cell>
          <cell r="DH10">
            <v>0</v>
          </cell>
          <cell r="DI10">
            <v>15282</v>
          </cell>
          <cell r="DJ10">
            <v>0</v>
          </cell>
          <cell r="DK10">
            <v>62477</v>
          </cell>
          <cell r="DL10">
            <v>0</v>
          </cell>
          <cell r="DM10">
            <v>18.925423728813559</v>
          </cell>
          <cell r="DN10">
            <v>0</v>
          </cell>
          <cell r="DO10">
            <v>179275</v>
          </cell>
          <cell r="DQ10">
            <v>16900</v>
          </cell>
          <cell r="DS10">
            <v>0</v>
          </cell>
          <cell r="DU10">
            <v>16900</v>
          </cell>
          <cell r="DW10">
            <v>57732.880968858124</v>
          </cell>
          <cell r="DY10">
            <v>19</v>
          </cell>
          <cell r="DZ10">
            <v>0</v>
          </cell>
          <cell r="EA10">
            <v>173278</v>
          </cell>
          <cell r="EC10">
            <v>16956</v>
          </cell>
          <cell r="EE10">
            <v>0</v>
          </cell>
          <cell r="EG10">
            <v>16956</v>
          </cell>
          <cell r="EI10">
            <v>33752.6</v>
          </cell>
          <cell r="EK10">
            <v>20.413793103448278</v>
          </cell>
          <cell r="EL10">
            <v>0</v>
          </cell>
          <cell r="EM10">
            <v>197482</v>
          </cell>
          <cell r="EN10">
            <v>0</v>
          </cell>
          <cell r="EO10">
            <v>18229</v>
          </cell>
          <cell r="EP10">
            <v>0</v>
          </cell>
          <cell r="EQ10">
            <v>0</v>
          </cell>
          <cell r="ER10">
            <v>0</v>
          </cell>
          <cell r="ES10">
            <v>18229</v>
          </cell>
          <cell r="ET10">
            <v>0</v>
          </cell>
          <cell r="EU10">
            <v>35369.199999999997</v>
          </cell>
          <cell r="EV10">
            <v>0</v>
          </cell>
          <cell r="EW10">
            <v>23.5</v>
          </cell>
          <cell r="EX10">
            <v>0</v>
          </cell>
          <cell r="EY10">
            <v>234246</v>
          </cell>
          <cell r="EZ10">
            <v>0</v>
          </cell>
          <cell r="FA10">
            <v>20027</v>
          </cell>
          <cell r="FB10">
            <v>0</v>
          </cell>
          <cell r="FC10">
            <v>11232</v>
          </cell>
          <cell r="FD10">
            <v>0</v>
          </cell>
          <cell r="FE10">
            <v>20027</v>
          </cell>
          <cell r="FF10">
            <v>0</v>
          </cell>
          <cell r="FG10">
            <v>42815</v>
          </cell>
          <cell r="FH10">
            <v>0</v>
          </cell>
          <cell r="FI10">
            <v>24.778911564625851</v>
          </cell>
          <cell r="FJ10">
            <v>0</v>
          </cell>
          <cell r="FK10">
            <v>256196</v>
          </cell>
          <cell r="FL10">
            <v>0</v>
          </cell>
          <cell r="FM10">
            <v>21212</v>
          </cell>
          <cell r="FN10">
            <v>0</v>
          </cell>
          <cell r="FO10">
            <v>11376</v>
          </cell>
          <cell r="FQ10">
            <v>21212</v>
          </cell>
          <cell r="FS10">
            <v>35594.828336341219</v>
          </cell>
          <cell r="FU10">
            <v>28.572998246639393</v>
          </cell>
          <cell r="FV10">
            <v>0</v>
          </cell>
          <cell r="FW10">
            <v>314274</v>
          </cell>
          <cell r="FX10">
            <v>0</v>
          </cell>
          <cell r="FY10">
            <v>25483</v>
          </cell>
          <cell r="FZ10">
            <v>0</v>
          </cell>
          <cell r="GA10">
            <v>0</v>
          </cell>
          <cell r="GB10">
            <v>0</v>
          </cell>
          <cell r="GC10">
            <v>25483</v>
          </cell>
          <cell r="GE10">
            <v>76726.141027830163</v>
          </cell>
          <cell r="GG10">
            <v>38.30119908641035</v>
          </cell>
          <cell r="GH10">
            <v>0</v>
          </cell>
          <cell r="GI10">
            <v>439357</v>
          </cell>
          <cell r="GJ10">
            <v>0</v>
          </cell>
          <cell r="GK10">
            <v>33235</v>
          </cell>
          <cell r="GL10">
            <v>0</v>
          </cell>
          <cell r="GM10">
            <v>12474</v>
          </cell>
          <cell r="GO10">
            <v>33235</v>
          </cell>
          <cell r="GQ10">
            <v>120340.41390153162</v>
          </cell>
          <cell r="HE10">
            <v>-1</v>
          </cell>
        </row>
        <row r="11">
          <cell r="A11">
            <v>2</v>
          </cell>
          <cell r="B11" t="str">
            <v>ACTON</v>
          </cell>
          <cell r="E11">
            <v>0</v>
          </cell>
          <cell r="F11">
            <v>0</v>
          </cell>
          <cell r="J11">
            <v>0</v>
          </cell>
          <cell r="K11">
            <v>0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L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Z11">
            <v>0</v>
          </cell>
          <cell r="BB11">
            <v>0</v>
          </cell>
          <cell r="BC11">
            <v>0</v>
          </cell>
          <cell r="BD11">
            <v>0</v>
          </cell>
          <cell r="BH11">
            <v>0</v>
          </cell>
          <cell r="BL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1</v>
          </cell>
          <cell r="BR11">
            <v>0</v>
          </cell>
          <cell r="BS11">
            <v>7952</v>
          </cell>
          <cell r="BT11">
            <v>0</v>
          </cell>
          <cell r="BU11">
            <v>748</v>
          </cell>
          <cell r="BW11">
            <v>0</v>
          </cell>
          <cell r="BY11">
            <v>748</v>
          </cell>
          <cell r="CA11">
            <v>7952</v>
          </cell>
          <cell r="CE11">
            <v>0</v>
          </cell>
          <cell r="CF11">
            <v>0</v>
          </cell>
          <cell r="CH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4771</v>
          </cell>
          <cell r="CN11">
            <v>0</v>
          </cell>
          <cell r="CS11">
            <v>0</v>
          </cell>
          <cell r="CW11">
            <v>0</v>
          </cell>
          <cell r="CY11">
            <v>3181</v>
          </cell>
          <cell r="DD11">
            <v>0</v>
          </cell>
          <cell r="DF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0.98979591836734693</v>
          </cell>
          <cell r="DN11">
            <v>0</v>
          </cell>
          <cell r="DO11">
            <v>9945</v>
          </cell>
          <cell r="DQ11">
            <v>884</v>
          </cell>
          <cell r="DS11">
            <v>0</v>
          </cell>
          <cell r="DU11">
            <v>884</v>
          </cell>
          <cell r="DW11">
            <v>9945</v>
          </cell>
          <cell r="DY11">
            <v>1.9965517241379311</v>
          </cell>
          <cell r="DZ11">
            <v>0</v>
          </cell>
          <cell r="EA11">
            <v>9969</v>
          </cell>
          <cell r="EC11">
            <v>890</v>
          </cell>
          <cell r="EE11">
            <v>10896</v>
          </cell>
          <cell r="EG11">
            <v>890</v>
          </cell>
          <cell r="EI11">
            <v>5991</v>
          </cell>
          <cell r="EK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3992.4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9.6</v>
          </cell>
          <cell r="FH11">
            <v>0</v>
          </cell>
          <cell r="FI11">
            <v>1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12089</v>
          </cell>
          <cell r="FQ11">
            <v>0</v>
          </cell>
          <cell r="FS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E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O11">
            <v>0</v>
          </cell>
          <cell r="GQ11">
            <v>0</v>
          </cell>
          <cell r="HE11">
            <v>-2</v>
          </cell>
        </row>
        <row r="12">
          <cell r="A12">
            <v>3</v>
          </cell>
          <cell r="B12" t="str">
            <v>ACUSHNET</v>
          </cell>
          <cell r="E12">
            <v>0</v>
          </cell>
          <cell r="F12">
            <v>0</v>
          </cell>
          <cell r="J12">
            <v>0</v>
          </cell>
          <cell r="K12">
            <v>0</v>
          </cell>
          <cell r="L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L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Z12">
            <v>0</v>
          </cell>
          <cell r="BB12">
            <v>0</v>
          </cell>
          <cell r="BC12">
            <v>0</v>
          </cell>
          <cell r="BD12">
            <v>0</v>
          </cell>
          <cell r="BH12">
            <v>0</v>
          </cell>
          <cell r="BL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W12">
            <v>0</v>
          </cell>
          <cell r="BY12">
            <v>0</v>
          </cell>
          <cell r="CA12">
            <v>0</v>
          </cell>
          <cell r="CE12">
            <v>0</v>
          </cell>
          <cell r="CF12">
            <v>0</v>
          </cell>
          <cell r="CH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S12">
            <v>0</v>
          </cell>
          <cell r="CW12">
            <v>0</v>
          </cell>
          <cell r="CY12">
            <v>0</v>
          </cell>
          <cell r="DD12">
            <v>0</v>
          </cell>
          <cell r="DF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U12">
            <v>0</v>
          </cell>
          <cell r="DW12">
            <v>0</v>
          </cell>
          <cell r="EG12">
            <v>0</v>
          </cell>
          <cell r="EI12">
            <v>0</v>
          </cell>
          <cell r="EK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Q12">
            <v>0</v>
          </cell>
          <cell r="FS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E12">
            <v>0</v>
          </cell>
          <cell r="GG12">
            <v>0.18649517684887459</v>
          </cell>
          <cell r="GH12">
            <v>0</v>
          </cell>
          <cell r="GI12">
            <v>1939</v>
          </cell>
          <cell r="GJ12">
            <v>0</v>
          </cell>
          <cell r="GK12">
            <v>167</v>
          </cell>
          <cell r="GL12">
            <v>0</v>
          </cell>
          <cell r="GM12">
            <v>0</v>
          </cell>
          <cell r="GO12">
            <v>167</v>
          </cell>
          <cell r="GQ12">
            <v>1865.4818205117385</v>
          </cell>
          <cell r="HE12">
            <v>-3</v>
          </cell>
        </row>
        <row r="13">
          <cell r="A13">
            <v>4</v>
          </cell>
          <cell r="B13" t="str">
            <v>ADAMS</v>
          </cell>
          <cell r="E13">
            <v>0</v>
          </cell>
          <cell r="F13">
            <v>0</v>
          </cell>
          <cell r="J13">
            <v>0</v>
          </cell>
          <cell r="K13">
            <v>0</v>
          </cell>
          <cell r="L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L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Z13">
            <v>0</v>
          </cell>
          <cell r="BB13">
            <v>0</v>
          </cell>
          <cell r="BC13">
            <v>0</v>
          </cell>
          <cell r="BD13">
            <v>0</v>
          </cell>
          <cell r="BH13">
            <v>0</v>
          </cell>
          <cell r="BL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W13">
            <v>0</v>
          </cell>
          <cell r="BY13">
            <v>0</v>
          </cell>
          <cell r="CA13">
            <v>0</v>
          </cell>
          <cell r="CE13">
            <v>0</v>
          </cell>
          <cell r="CF13">
            <v>0</v>
          </cell>
          <cell r="CH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S13">
            <v>0</v>
          </cell>
          <cell r="CW13">
            <v>0</v>
          </cell>
          <cell r="CY13">
            <v>0</v>
          </cell>
          <cell r="DD13">
            <v>0</v>
          </cell>
          <cell r="DF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U13">
            <v>0</v>
          </cell>
          <cell r="DW13">
            <v>0</v>
          </cell>
          <cell r="EG13">
            <v>0</v>
          </cell>
          <cell r="EI13">
            <v>0</v>
          </cell>
          <cell r="EK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Q13">
            <v>0</v>
          </cell>
          <cell r="FS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E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O13">
            <v>0</v>
          </cell>
          <cell r="GQ13">
            <v>0</v>
          </cell>
          <cell r="HE13">
            <v>-4</v>
          </cell>
        </row>
        <row r="14">
          <cell r="A14">
            <v>5</v>
          </cell>
          <cell r="B14" t="str">
            <v>AGAWAM</v>
          </cell>
          <cell r="E14">
            <v>0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O14">
            <v>2</v>
          </cell>
          <cell r="P14">
            <v>0</v>
          </cell>
          <cell r="Q14">
            <v>11154</v>
          </cell>
          <cell r="R14">
            <v>0</v>
          </cell>
          <cell r="S14">
            <v>0</v>
          </cell>
          <cell r="U14">
            <v>16530</v>
          </cell>
          <cell r="V14">
            <v>0</v>
          </cell>
          <cell r="W14">
            <v>3.22</v>
          </cell>
          <cell r="X14">
            <v>0</v>
          </cell>
          <cell r="Y14">
            <v>19079</v>
          </cell>
          <cell r="Z14">
            <v>0</v>
          </cell>
          <cell r="AA14">
            <v>0</v>
          </cell>
          <cell r="AB14">
            <v>0</v>
          </cell>
          <cell r="AC14">
            <v>7925</v>
          </cell>
          <cell r="AD14">
            <v>0</v>
          </cell>
          <cell r="AE14">
            <v>0</v>
          </cell>
          <cell r="AF14">
            <v>6</v>
          </cell>
          <cell r="AG14">
            <v>0</v>
          </cell>
          <cell r="AH14">
            <v>38840</v>
          </cell>
          <cell r="AJ14">
            <v>0</v>
          </cell>
          <cell r="AL14">
            <v>24516</v>
          </cell>
          <cell r="AN14">
            <v>0</v>
          </cell>
          <cell r="AO14">
            <v>11.49</v>
          </cell>
          <cell r="AP14">
            <v>0</v>
          </cell>
          <cell r="AQ14">
            <v>82441</v>
          </cell>
          <cell r="AR14">
            <v>0</v>
          </cell>
          <cell r="AS14">
            <v>0</v>
          </cell>
          <cell r="AT14">
            <v>0</v>
          </cell>
          <cell r="AU14">
            <v>58628</v>
          </cell>
          <cell r="AW14">
            <v>8</v>
          </cell>
          <cell r="AY14">
            <v>60752</v>
          </cell>
          <cell r="AZ14">
            <v>0</v>
          </cell>
          <cell r="BA14">
            <v>0</v>
          </cell>
          <cell r="BB14">
            <v>0</v>
          </cell>
          <cell r="BC14">
            <v>30325</v>
          </cell>
          <cell r="BD14">
            <v>45</v>
          </cell>
          <cell r="BE14">
            <v>10</v>
          </cell>
          <cell r="BF14">
            <v>0</v>
          </cell>
          <cell r="BG14">
            <v>77750</v>
          </cell>
          <cell r="BH14">
            <v>0</v>
          </cell>
          <cell r="BI14">
            <v>13</v>
          </cell>
          <cell r="BJ14">
            <v>0</v>
          </cell>
          <cell r="BK14">
            <v>105612</v>
          </cell>
          <cell r="BL14">
            <v>0</v>
          </cell>
          <cell r="BM14">
            <v>0</v>
          </cell>
          <cell r="BN14">
            <v>0</v>
          </cell>
          <cell r="BO14">
            <v>11641.675895204071</v>
          </cell>
          <cell r="BP14">
            <v>7.5823518593115296</v>
          </cell>
          <cell r="BQ14">
            <v>12.625850340136054</v>
          </cell>
          <cell r="BR14">
            <v>0</v>
          </cell>
          <cell r="BS14">
            <v>89552.710533874226</v>
          </cell>
          <cell r="BT14">
            <v>0</v>
          </cell>
          <cell r="BU14">
            <v>8630.3079404602049</v>
          </cell>
          <cell r="BW14">
            <v>8407.8386931561345</v>
          </cell>
          <cell r="BY14">
            <v>8630.3079404602049</v>
          </cell>
          <cell r="CA14">
            <v>23516.400000000001</v>
          </cell>
          <cell r="CC14">
            <v>9.7630662020905916</v>
          </cell>
          <cell r="CD14">
            <v>0</v>
          </cell>
          <cell r="CE14">
            <v>83008.200384555428</v>
          </cell>
          <cell r="CF14">
            <v>0</v>
          </cell>
          <cell r="CG14">
            <v>7532.9626357636525</v>
          </cell>
          <cell r="CH14">
            <v>0</v>
          </cell>
          <cell r="CI14">
            <v>0</v>
          </cell>
          <cell r="CJ14">
            <v>0</v>
          </cell>
          <cell r="CK14">
            <v>7532.9626357636525</v>
          </cell>
          <cell r="CL14">
            <v>0</v>
          </cell>
          <cell r="CM14">
            <v>11145</v>
          </cell>
          <cell r="CN14">
            <v>0</v>
          </cell>
          <cell r="CO14">
            <v>7.9455782312925178</v>
          </cell>
          <cell r="CP14">
            <v>0</v>
          </cell>
          <cell r="CQ14">
            <v>71754.665979755358</v>
          </cell>
          <cell r="CS14">
            <v>6427.6308981568673</v>
          </cell>
          <cell r="CU14">
            <v>0</v>
          </cell>
          <cell r="CW14">
            <v>6427.6308981568673</v>
          </cell>
          <cell r="CY14">
            <v>0</v>
          </cell>
          <cell r="DA14">
            <v>7.0347222222222223</v>
          </cell>
          <cell r="DB14">
            <v>0</v>
          </cell>
          <cell r="DC14">
            <v>67231</v>
          </cell>
          <cell r="DD14">
            <v>0</v>
          </cell>
          <cell r="DE14">
            <v>5861</v>
          </cell>
          <cell r="DF14">
            <v>0</v>
          </cell>
          <cell r="DG14">
            <v>0</v>
          </cell>
          <cell r="DH14">
            <v>0</v>
          </cell>
          <cell r="DI14">
            <v>5861</v>
          </cell>
          <cell r="DJ14">
            <v>0</v>
          </cell>
          <cell r="DK14">
            <v>0</v>
          </cell>
          <cell r="DL14">
            <v>0</v>
          </cell>
          <cell r="DM14">
            <v>7.9</v>
          </cell>
          <cell r="DN14">
            <v>0</v>
          </cell>
          <cell r="DO14">
            <v>77086</v>
          </cell>
          <cell r="DQ14">
            <v>6980</v>
          </cell>
          <cell r="DS14">
            <v>0</v>
          </cell>
          <cell r="DU14">
            <v>6980</v>
          </cell>
          <cell r="DW14">
            <v>9855</v>
          </cell>
          <cell r="DY14">
            <v>10.21875</v>
          </cell>
          <cell r="DZ14">
            <v>0</v>
          </cell>
          <cell r="EA14">
            <v>106085</v>
          </cell>
          <cell r="EC14">
            <v>9048</v>
          </cell>
          <cell r="EE14">
            <v>0</v>
          </cell>
          <cell r="EG14">
            <v>9048</v>
          </cell>
          <cell r="EI14">
            <v>34912</v>
          </cell>
          <cell r="EK14">
            <v>12.23469387755102</v>
          </cell>
          <cell r="EL14">
            <v>0</v>
          </cell>
          <cell r="EM14">
            <v>124678</v>
          </cell>
          <cell r="EN14">
            <v>0</v>
          </cell>
          <cell r="EO14">
            <v>10797</v>
          </cell>
          <cell r="EP14">
            <v>0</v>
          </cell>
          <cell r="EQ14">
            <v>0</v>
          </cell>
          <cell r="ER14">
            <v>0</v>
          </cell>
          <cell r="ES14">
            <v>10797</v>
          </cell>
          <cell r="ET14">
            <v>0</v>
          </cell>
          <cell r="EU14">
            <v>39934.400000000001</v>
          </cell>
          <cell r="EV14">
            <v>0</v>
          </cell>
          <cell r="EW14">
            <v>14.569965870307168</v>
          </cell>
          <cell r="EX14">
            <v>0</v>
          </cell>
          <cell r="EY14">
            <v>156654</v>
          </cell>
          <cell r="EZ14">
            <v>0</v>
          </cell>
          <cell r="FA14">
            <v>13011</v>
          </cell>
          <cell r="FB14">
            <v>0</v>
          </cell>
          <cell r="FC14">
            <v>0</v>
          </cell>
          <cell r="FD14">
            <v>0</v>
          </cell>
          <cell r="FE14">
            <v>13011</v>
          </cell>
          <cell r="FF14">
            <v>0</v>
          </cell>
          <cell r="FG14">
            <v>48223.85</v>
          </cell>
          <cell r="FH14">
            <v>0</v>
          </cell>
          <cell r="FI14">
            <v>9.7106038291605294</v>
          </cell>
          <cell r="FJ14">
            <v>0</v>
          </cell>
          <cell r="FK14">
            <v>117050</v>
          </cell>
          <cell r="FL14">
            <v>0</v>
          </cell>
          <cell r="FM14">
            <v>8606</v>
          </cell>
          <cell r="FN14">
            <v>0</v>
          </cell>
          <cell r="FO14">
            <v>0</v>
          </cell>
          <cell r="FQ14">
            <v>8606</v>
          </cell>
          <cell r="FS14">
            <v>12099.341754546938</v>
          </cell>
          <cell r="FU14">
            <v>10.829696215374474</v>
          </cell>
          <cell r="FV14">
            <v>0</v>
          </cell>
          <cell r="FW14">
            <v>141150</v>
          </cell>
          <cell r="FX14">
            <v>0</v>
          </cell>
          <cell r="FY14">
            <v>9629</v>
          </cell>
          <cell r="FZ14">
            <v>0</v>
          </cell>
          <cell r="GA14">
            <v>0</v>
          </cell>
          <cell r="GB14">
            <v>0</v>
          </cell>
          <cell r="GC14">
            <v>9629</v>
          </cell>
          <cell r="GE14">
            <v>35771.862515367109</v>
          </cell>
          <cell r="GG14">
            <v>16.04054054054054</v>
          </cell>
          <cell r="GH14">
            <v>0</v>
          </cell>
          <cell r="GI14">
            <v>210559</v>
          </cell>
          <cell r="GJ14">
            <v>0</v>
          </cell>
          <cell r="GK14">
            <v>14257</v>
          </cell>
          <cell r="GL14">
            <v>0</v>
          </cell>
          <cell r="GM14">
            <v>0</v>
          </cell>
          <cell r="GO14">
            <v>14257</v>
          </cell>
          <cell r="GQ14">
            <v>66777.322166013037</v>
          </cell>
          <cell r="HE14">
            <v>-5</v>
          </cell>
        </row>
        <row r="15">
          <cell r="A15">
            <v>6</v>
          </cell>
          <cell r="B15" t="str">
            <v>ALFORD</v>
          </cell>
          <cell r="E15">
            <v>0</v>
          </cell>
          <cell r="F15">
            <v>0</v>
          </cell>
          <cell r="J15">
            <v>0</v>
          </cell>
          <cell r="K15">
            <v>0</v>
          </cell>
          <cell r="L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L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Z15">
            <v>0</v>
          </cell>
          <cell r="BB15">
            <v>0</v>
          </cell>
          <cell r="BC15">
            <v>0</v>
          </cell>
          <cell r="BD15">
            <v>0</v>
          </cell>
          <cell r="BH15">
            <v>0</v>
          </cell>
          <cell r="BL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W15">
            <v>0</v>
          </cell>
          <cell r="BY15">
            <v>0</v>
          </cell>
          <cell r="CA15">
            <v>0</v>
          </cell>
          <cell r="CE15">
            <v>0</v>
          </cell>
          <cell r="CF15">
            <v>0</v>
          </cell>
          <cell r="CH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S15">
            <v>0</v>
          </cell>
          <cell r="CW15">
            <v>0</v>
          </cell>
          <cell r="CY15">
            <v>0</v>
          </cell>
          <cell r="DD15">
            <v>0</v>
          </cell>
          <cell r="DF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U15">
            <v>0</v>
          </cell>
          <cell r="DW15">
            <v>0</v>
          </cell>
          <cell r="EG15">
            <v>0</v>
          </cell>
          <cell r="EI15">
            <v>0</v>
          </cell>
          <cell r="EK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Q15">
            <v>0</v>
          </cell>
          <cell r="FS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E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O15">
            <v>0</v>
          </cell>
          <cell r="GQ15">
            <v>0</v>
          </cell>
          <cell r="HE15">
            <v>-6</v>
          </cell>
        </row>
        <row r="16">
          <cell r="A16">
            <v>7</v>
          </cell>
          <cell r="B16" t="str">
            <v>AMESBURY</v>
          </cell>
          <cell r="E16">
            <v>0</v>
          </cell>
          <cell r="F16">
            <v>0</v>
          </cell>
          <cell r="J16">
            <v>0</v>
          </cell>
          <cell r="K16">
            <v>0</v>
          </cell>
          <cell r="L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F16">
            <v>38.94</v>
          </cell>
          <cell r="AG16">
            <v>0</v>
          </cell>
          <cell r="AH16">
            <v>212397</v>
          </cell>
          <cell r="AJ16">
            <v>38688</v>
          </cell>
          <cell r="AL16">
            <v>212397</v>
          </cell>
          <cell r="AN16">
            <v>0</v>
          </cell>
          <cell r="AO16">
            <v>51.58</v>
          </cell>
          <cell r="AP16">
            <v>0</v>
          </cell>
          <cell r="AQ16">
            <v>336955</v>
          </cell>
          <cell r="AR16">
            <v>0</v>
          </cell>
          <cell r="AS16">
            <v>7547</v>
          </cell>
          <cell r="AT16">
            <v>0</v>
          </cell>
          <cell r="AU16">
            <v>251996</v>
          </cell>
          <cell r="AW16">
            <v>59.79</v>
          </cell>
          <cell r="AY16">
            <v>400473</v>
          </cell>
          <cell r="AZ16">
            <v>0</v>
          </cell>
          <cell r="BA16">
            <v>0</v>
          </cell>
          <cell r="BB16">
            <v>0</v>
          </cell>
          <cell r="BC16">
            <v>198708</v>
          </cell>
          <cell r="BD16">
            <v>291</v>
          </cell>
          <cell r="BE16">
            <v>75.3</v>
          </cell>
          <cell r="BF16">
            <v>0</v>
          </cell>
          <cell r="BG16">
            <v>574541</v>
          </cell>
          <cell r="BH16">
            <v>0</v>
          </cell>
          <cell r="BI16">
            <v>70.62</v>
          </cell>
          <cell r="BJ16">
            <v>0</v>
          </cell>
          <cell r="BK16">
            <v>566219</v>
          </cell>
          <cell r="BL16">
            <v>0</v>
          </cell>
          <cell r="BM16">
            <v>8133</v>
          </cell>
          <cell r="BN16">
            <v>0</v>
          </cell>
          <cell r="BO16">
            <v>39716.67257757215</v>
          </cell>
          <cell r="BP16">
            <v>25.867906723658962</v>
          </cell>
          <cell r="BQ16">
            <v>66</v>
          </cell>
          <cell r="BR16">
            <v>0</v>
          </cell>
          <cell r="BS16">
            <v>462890.27225243888</v>
          </cell>
          <cell r="BT16">
            <v>0</v>
          </cell>
          <cell r="BU16">
            <v>49368</v>
          </cell>
          <cell r="BW16">
            <v>0</v>
          </cell>
          <cell r="BY16">
            <v>49368</v>
          </cell>
          <cell r="CA16">
            <v>69627.199999999997</v>
          </cell>
          <cell r="CC16">
            <v>69.02447552447552</v>
          </cell>
          <cell r="CD16">
            <v>0</v>
          </cell>
          <cell r="CE16">
            <v>525966.50349650346</v>
          </cell>
          <cell r="CF16">
            <v>0</v>
          </cell>
          <cell r="CG16">
            <v>53562.993006993005</v>
          </cell>
          <cell r="CH16">
            <v>0</v>
          </cell>
          <cell r="CI16">
            <v>0</v>
          </cell>
          <cell r="CJ16">
            <v>0</v>
          </cell>
          <cell r="CK16">
            <v>53562.993006993005</v>
          </cell>
          <cell r="CL16">
            <v>0</v>
          </cell>
          <cell r="CM16">
            <v>63076.231244064576</v>
          </cell>
          <cell r="CN16">
            <v>0</v>
          </cell>
          <cell r="CO16">
            <v>68.650349650349654</v>
          </cell>
          <cell r="CP16">
            <v>0</v>
          </cell>
          <cell r="CQ16">
            <v>556822.98601398594</v>
          </cell>
          <cell r="CS16">
            <v>55675.433566433567</v>
          </cell>
          <cell r="CU16">
            <v>0</v>
          </cell>
          <cell r="CW16">
            <v>55675.433566433567</v>
          </cell>
          <cell r="CY16">
            <v>68702.48251748248</v>
          </cell>
          <cell r="DA16">
            <v>65</v>
          </cell>
          <cell r="DB16">
            <v>0</v>
          </cell>
          <cell r="DC16">
            <v>581295</v>
          </cell>
          <cell r="DD16">
            <v>0</v>
          </cell>
          <cell r="DE16">
            <v>55185</v>
          </cell>
          <cell r="DF16">
            <v>0</v>
          </cell>
          <cell r="DG16">
            <v>0</v>
          </cell>
          <cell r="DH16">
            <v>0</v>
          </cell>
          <cell r="DI16">
            <v>55185</v>
          </cell>
          <cell r="DJ16">
            <v>0</v>
          </cell>
          <cell r="DK16">
            <v>68216</v>
          </cell>
          <cell r="DL16">
            <v>0</v>
          </cell>
          <cell r="DM16">
            <v>51.57491289198606</v>
          </cell>
          <cell r="DN16">
            <v>0</v>
          </cell>
          <cell r="DO16">
            <v>472684</v>
          </cell>
          <cell r="DQ16">
            <v>46005</v>
          </cell>
          <cell r="DS16">
            <v>0</v>
          </cell>
          <cell r="DU16">
            <v>46005</v>
          </cell>
          <cell r="DW16">
            <v>27025.80139860143</v>
          </cell>
          <cell r="DY16">
            <v>53.021201413427569</v>
          </cell>
          <cell r="DZ16">
            <v>0</v>
          </cell>
          <cell r="EA16">
            <v>482706</v>
          </cell>
          <cell r="EC16">
            <v>47347</v>
          </cell>
          <cell r="EE16">
            <v>0</v>
          </cell>
          <cell r="EG16">
            <v>47347</v>
          </cell>
          <cell r="EI16">
            <v>19810.805594405625</v>
          </cell>
          <cell r="EK16">
            <v>43.349650349650346</v>
          </cell>
          <cell r="EL16">
            <v>0</v>
          </cell>
          <cell r="EM16">
            <v>396649</v>
          </cell>
          <cell r="EN16">
            <v>45750</v>
          </cell>
          <cell r="EO16">
            <v>38711</v>
          </cell>
          <cell r="EP16">
            <v>4465</v>
          </cell>
          <cell r="EQ16">
            <v>0</v>
          </cell>
          <cell r="ER16">
            <v>0</v>
          </cell>
          <cell r="ES16">
            <v>38711</v>
          </cell>
          <cell r="ET16">
            <v>4465</v>
          </cell>
          <cell r="EU16">
            <v>6013.2</v>
          </cell>
          <cell r="EV16">
            <v>0</v>
          </cell>
          <cell r="EW16">
            <v>47.123674911660778</v>
          </cell>
          <cell r="EX16">
            <v>0</v>
          </cell>
          <cell r="EY16">
            <v>457005</v>
          </cell>
          <cell r="EZ16">
            <v>0</v>
          </cell>
          <cell r="FA16">
            <v>42081</v>
          </cell>
          <cell r="FB16">
            <v>0</v>
          </cell>
          <cell r="FC16">
            <v>0</v>
          </cell>
          <cell r="FD16">
            <v>0</v>
          </cell>
          <cell r="FE16">
            <v>42081</v>
          </cell>
          <cell r="FF16">
            <v>0</v>
          </cell>
          <cell r="FG16">
            <v>110114.8</v>
          </cell>
          <cell r="FH16">
            <v>0</v>
          </cell>
          <cell r="FI16">
            <v>56.264808362369344</v>
          </cell>
          <cell r="FJ16">
            <v>0</v>
          </cell>
          <cell r="FK16">
            <v>586070</v>
          </cell>
          <cell r="FL16">
            <v>0</v>
          </cell>
          <cell r="FM16">
            <v>50245</v>
          </cell>
          <cell r="FN16">
            <v>0</v>
          </cell>
          <cell r="FO16">
            <v>0</v>
          </cell>
          <cell r="FQ16">
            <v>50245</v>
          </cell>
          <cell r="FS16">
            <v>105124.47130313571</v>
          </cell>
          <cell r="FU16">
            <v>47.681969000331797</v>
          </cell>
          <cell r="FV16">
            <v>0</v>
          </cell>
          <cell r="FW16">
            <v>501053</v>
          </cell>
          <cell r="FX16">
            <v>0</v>
          </cell>
          <cell r="FY16">
            <v>42579</v>
          </cell>
          <cell r="FZ16">
            <v>0</v>
          </cell>
          <cell r="GA16">
            <v>0</v>
          </cell>
          <cell r="GB16">
            <v>0</v>
          </cell>
          <cell r="GC16">
            <v>42579</v>
          </cell>
          <cell r="GE16">
            <v>46104.566061709287</v>
          </cell>
          <cell r="GG16">
            <v>47.128027681660896</v>
          </cell>
          <cell r="GH16">
            <v>0</v>
          </cell>
          <cell r="GI16">
            <v>484726</v>
          </cell>
          <cell r="GJ16">
            <v>0</v>
          </cell>
          <cell r="GK16">
            <v>42086</v>
          </cell>
          <cell r="GL16">
            <v>0</v>
          </cell>
          <cell r="GM16">
            <v>0</v>
          </cell>
          <cell r="GO16">
            <v>42086</v>
          </cell>
          <cell r="GQ16">
            <v>0</v>
          </cell>
          <cell r="HE16">
            <v>-7</v>
          </cell>
        </row>
        <row r="17">
          <cell r="A17">
            <v>8</v>
          </cell>
          <cell r="B17" t="str">
            <v>AMHERST</v>
          </cell>
          <cell r="E17">
            <v>0</v>
          </cell>
          <cell r="F17">
            <v>12096</v>
          </cell>
          <cell r="I17">
            <v>1</v>
          </cell>
          <cell r="J17">
            <v>5078</v>
          </cell>
          <cell r="K17">
            <v>0</v>
          </cell>
          <cell r="L17">
            <v>0</v>
          </cell>
          <cell r="M17">
            <v>2031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1</v>
          </cell>
          <cell r="X17">
            <v>0</v>
          </cell>
          <cell r="Y17">
            <v>5355</v>
          </cell>
          <cell r="Z17">
            <v>0</v>
          </cell>
          <cell r="AA17">
            <v>0</v>
          </cell>
          <cell r="AB17">
            <v>0</v>
          </cell>
          <cell r="AC17">
            <v>5355</v>
          </cell>
          <cell r="AD17">
            <v>0</v>
          </cell>
          <cell r="AE17">
            <v>0</v>
          </cell>
          <cell r="AL17">
            <v>3213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2142</v>
          </cell>
          <cell r="AZ17">
            <v>0</v>
          </cell>
          <cell r="BB17">
            <v>0</v>
          </cell>
          <cell r="BC17">
            <v>0</v>
          </cell>
          <cell r="BD17">
            <v>0</v>
          </cell>
          <cell r="BH17">
            <v>0</v>
          </cell>
          <cell r="BI17">
            <v>1</v>
          </cell>
          <cell r="BJ17">
            <v>0</v>
          </cell>
          <cell r="BK17">
            <v>9289</v>
          </cell>
          <cell r="BL17">
            <v>0</v>
          </cell>
          <cell r="BM17">
            <v>0</v>
          </cell>
          <cell r="BN17">
            <v>0</v>
          </cell>
          <cell r="BO17">
            <v>2841.2310668864184</v>
          </cell>
          <cell r="BP17">
            <v>1.8505251182623397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W17">
            <v>0</v>
          </cell>
          <cell r="BY17">
            <v>0</v>
          </cell>
          <cell r="CA17">
            <v>5573.4</v>
          </cell>
          <cell r="CC17">
            <v>1</v>
          </cell>
          <cell r="CD17">
            <v>0</v>
          </cell>
          <cell r="CE17">
            <v>12717</v>
          </cell>
          <cell r="CF17">
            <v>0</v>
          </cell>
          <cell r="CG17">
            <v>776</v>
          </cell>
          <cell r="CH17">
            <v>0</v>
          </cell>
          <cell r="CI17">
            <v>0</v>
          </cell>
          <cell r="CJ17">
            <v>0</v>
          </cell>
          <cell r="CK17">
            <v>776</v>
          </cell>
          <cell r="CL17">
            <v>0</v>
          </cell>
          <cell r="CM17">
            <v>16433</v>
          </cell>
          <cell r="CN17">
            <v>0</v>
          </cell>
          <cell r="CO17">
            <v>1</v>
          </cell>
          <cell r="CP17">
            <v>0</v>
          </cell>
          <cell r="CQ17">
            <v>0</v>
          </cell>
          <cell r="CS17">
            <v>0</v>
          </cell>
          <cell r="CU17">
            <v>11934</v>
          </cell>
          <cell r="CW17">
            <v>0</v>
          </cell>
          <cell r="CY17">
            <v>7630</v>
          </cell>
          <cell r="DA17">
            <v>11</v>
          </cell>
          <cell r="DB17">
            <v>0</v>
          </cell>
          <cell r="DC17">
            <v>151877</v>
          </cell>
          <cell r="DD17">
            <v>0</v>
          </cell>
          <cell r="DE17">
            <v>9339</v>
          </cell>
          <cell r="DF17">
            <v>0</v>
          </cell>
          <cell r="DG17">
            <v>0</v>
          </cell>
          <cell r="DH17">
            <v>0</v>
          </cell>
          <cell r="DI17">
            <v>9339</v>
          </cell>
          <cell r="DJ17">
            <v>0</v>
          </cell>
          <cell r="DK17">
            <v>156964</v>
          </cell>
          <cell r="DL17">
            <v>0</v>
          </cell>
          <cell r="DM17">
            <v>25.550173010380622</v>
          </cell>
          <cell r="DN17">
            <v>0</v>
          </cell>
          <cell r="DO17">
            <v>326405</v>
          </cell>
          <cell r="DQ17">
            <v>22817</v>
          </cell>
          <cell r="DS17">
            <v>0</v>
          </cell>
          <cell r="DU17">
            <v>22817</v>
          </cell>
          <cell r="DW17">
            <v>265654.2</v>
          </cell>
          <cell r="DY17">
            <v>36.309027777777779</v>
          </cell>
          <cell r="DZ17">
            <v>0</v>
          </cell>
          <cell r="EA17">
            <v>451980</v>
          </cell>
          <cell r="EC17">
            <v>32148</v>
          </cell>
          <cell r="EE17">
            <v>4156</v>
          </cell>
          <cell r="EG17">
            <v>32148</v>
          </cell>
          <cell r="EI17">
            <v>291042.59999999998</v>
          </cell>
          <cell r="EK17">
            <v>43.013986013986013</v>
          </cell>
          <cell r="EL17">
            <v>0</v>
          </cell>
          <cell r="EM17">
            <v>555471</v>
          </cell>
          <cell r="EN17">
            <v>0</v>
          </cell>
          <cell r="EO17">
            <v>38412</v>
          </cell>
          <cell r="EP17">
            <v>0</v>
          </cell>
          <cell r="EQ17">
            <v>0</v>
          </cell>
          <cell r="ER17">
            <v>0</v>
          </cell>
          <cell r="ES17">
            <v>38412</v>
          </cell>
          <cell r="ET17">
            <v>0</v>
          </cell>
          <cell r="EU17">
            <v>248647.2</v>
          </cell>
          <cell r="EV17">
            <v>0</v>
          </cell>
          <cell r="EW17">
            <v>52.091662603607993</v>
          </cell>
          <cell r="EX17">
            <v>0</v>
          </cell>
          <cell r="EY17">
            <v>718738</v>
          </cell>
          <cell r="EZ17">
            <v>0</v>
          </cell>
          <cell r="FA17">
            <v>45625</v>
          </cell>
          <cell r="FB17">
            <v>0</v>
          </cell>
          <cell r="FC17">
            <v>14921</v>
          </cell>
          <cell r="FD17">
            <v>0</v>
          </cell>
          <cell r="FE17">
            <v>45625</v>
          </cell>
          <cell r="FF17">
            <v>0</v>
          </cell>
          <cell r="FG17">
            <v>239369.75</v>
          </cell>
          <cell r="FH17">
            <v>0</v>
          </cell>
          <cell r="FI17">
            <v>55</v>
          </cell>
          <cell r="FJ17">
            <v>0</v>
          </cell>
          <cell r="FK17">
            <v>830720</v>
          </cell>
          <cell r="FL17">
            <v>0</v>
          </cell>
          <cell r="FM17">
            <v>49115</v>
          </cell>
          <cell r="FN17">
            <v>0</v>
          </cell>
          <cell r="FO17">
            <v>0</v>
          </cell>
          <cell r="FQ17">
            <v>49115</v>
          </cell>
          <cell r="FS17">
            <v>170998.63871522344</v>
          </cell>
          <cell r="FU17">
            <v>61.994138832003387</v>
          </cell>
          <cell r="FV17">
            <v>0</v>
          </cell>
          <cell r="FW17">
            <v>987547</v>
          </cell>
          <cell r="FX17">
            <v>0</v>
          </cell>
          <cell r="FY17">
            <v>55360</v>
          </cell>
          <cell r="FZ17">
            <v>0</v>
          </cell>
          <cell r="GA17">
            <v>0</v>
          </cell>
          <cell r="GB17">
            <v>0</v>
          </cell>
          <cell r="GC17">
            <v>55360</v>
          </cell>
          <cell r="GE17">
            <v>244869.39926011636</v>
          </cell>
          <cell r="GG17">
            <v>75.547733836129737</v>
          </cell>
          <cell r="GH17">
            <v>0</v>
          </cell>
          <cell r="GI17">
            <v>1266289</v>
          </cell>
          <cell r="GJ17">
            <v>0</v>
          </cell>
          <cell r="GK17">
            <v>66205</v>
          </cell>
          <cell r="GL17">
            <v>0</v>
          </cell>
          <cell r="GM17">
            <v>25364</v>
          </cell>
          <cell r="GO17">
            <v>66205</v>
          </cell>
          <cell r="GQ17">
            <v>268173.35410679888</v>
          </cell>
          <cell r="HE17">
            <v>-8</v>
          </cell>
        </row>
        <row r="18">
          <cell r="A18">
            <v>9</v>
          </cell>
          <cell r="B18" t="str">
            <v>ANDOVER</v>
          </cell>
          <cell r="C18">
            <v>2</v>
          </cell>
          <cell r="D18">
            <v>11900</v>
          </cell>
          <cell r="E18">
            <v>0</v>
          </cell>
          <cell r="F18">
            <v>0</v>
          </cell>
          <cell r="G18">
            <v>5950</v>
          </cell>
          <cell r="I18">
            <v>3</v>
          </cell>
          <cell r="J18">
            <v>18723</v>
          </cell>
          <cell r="K18">
            <v>0</v>
          </cell>
          <cell r="L18">
            <v>0</v>
          </cell>
          <cell r="M18">
            <v>0</v>
          </cell>
          <cell r="O18">
            <v>1.69</v>
          </cell>
          <cell r="P18">
            <v>0</v>
          </cell>
          <cell r="Q18">
            <v>11255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1</v>
          </cell>
          <cell r="X18">
            <v>0</v>
          </cell>
          <cell r="Y18">
            <v>6545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0.92</v>
          </cell>
          <cell r="AG18">
            <v>0</v>
          </cell>
          <cell r="AH18">
            <v>4866</v>
          </cell>
          <cell r="AJ18">
            <v>0</v>
          </cell>
          <cell r="AL18">
            <v>0</v>
          </cell>
          <cell r="AN18">
            <v>1946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Z18">
            <v>0</v>
          </cell>
          <cell r="BB18">
            <v>0</v>
          </cell>
          <cell r="BC18">
            <v>0</v>
          </cell>
          <cell r="BD18">
            <v>0</v>
          </cell>
          <cell r="BH18">
            <v>0</v>
          </cell>
          <cell r="BL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</v>
          </cell>
          <cell r="BR18">
            <v>0</v>
          </cell>
          <cell r="BS18">
            <v>9437</v>
          </cell>
          <cell r="BT18">
            <v>0</v>
          </cell>
          <cell r="BU18">
            <v>748</v>
          </cell>
          <cell r="BW18">
            <v>0</v>
          </cell>
          <cell r="BY18">
            <v>748</v>
          </cell>
          <cell r="CA18">
            <v>9437</v>
          </cell>
          <cell r="CC18">
            <v>2.6245733788395902</v>
          </cell>
          <cell r="CD18">
            <v>0</v>
          </cell>
          <cell r="CE18">
            <v>26166.996587030717</v>
          </cell>
          <cell r="CF18">
            <v>0</v>
          </cell>
          <cell r="CG18">
            <v>2036.6689419795223</v>
          </cell>
          <cell r="CH18">
            <v>0</v>
          </cell>
          <cell r="CI18">
            <v>0</v>
          </cell>
          <cell r="CJ18">
            <v>0</v>
          </cell>
          <cell r="CK18">
            <v>2036.6689419795223</v>
          </cell>
          <cell r="CL18">
            <v>0</v>
          </cell>
          <cell r="CM18">
            <v>22391.996587030717</v>
          </cell>
          <cell r="CN18">
            <v>0</v>
          </cell>
          <cell r="CO18">
            <v>6.2591880715242585</v>
          </cell>
          <cell r="CP18">
            <v>0</v>
          </cell>
          <cell r="CQ18">
            <v>53982.479554442572</v>
          </cell>
          <cell r="CS18">
            <v>4553.8625429553267</v>
          </cell>
          <cell r="CU18">
            <v>7261.0114285259988</v>
          </cell>
          <cell r="CW18">
            <v>4553.8625429553267</v>
          </cell>
          <cell r="CY18">
            <v>41628.482967411852</v>
          </cell>
          <cell r="DA18">
            <v>11.933333333333334</v>
          </cell>
          <cell r="DB18">
            <v>0</v>
          </cell>
          <cell r="DC18">
            <v>112976</v>
          </cell>
          <cell r="DD18">
            <v>0</v>
          </cell>
          <cell r="DE18">
            <v>9282</v>
          </cell>
          <cell r="DF18">
            <v>0</v>
          </cell>
          <cell r="DG18">
            <v>10500</v>
          </cell>
          <cell r="DH18">
            <v>0</v>
          </cell>
          <cell r="DI18">
            <v>9282</v>
          </cell>
          <cell r="DJ18">
            <v>0</v>
          </cell>
          <cell r="DK18">
            <v>82375</v>
          </cell>
          <cell r="DL18">
            <v>0</v>
          </cell>
          <cell r="DM18">
            <v>11.139673070039375</v>
          </cell>
          <cell r="DN18">
            <v>0</v>
          </cell>
          <cell r="DO18">
            <v>132978</v>
          </cell>
          <cell r="DQ18">
            <v>9930</v>
          </cell>
          <cell r="DS18">
            <v>0</v>
          </cell>
          <cell r="DU18">
            <v>9930</v>
          </cell>
          <cell r="DW18">
            <v>66524.305454299203</v>
          </cell>
          <cell r="DY18">
            <v>8</v>
          </cell>
          <cell r="DZ18">
            <v>0</v>
          </cell>
          <cell r="EA18">
            <v>94642</v>
          </cell>
          <cell r="EC18">
            <v>7144</v>
          </cell>
          <cell r="EE18">
            <v>0</v>
          </cell>
          <cell r="EG18">
            <v>7144</v>
          </cell>
          <cell r="EI18">
            <v>35598.608178222974</v>
          </cell>
          <cell r="EK18">
            <v>3.9900332225913626</v>
          </cell>
          <cell r="EL18">
            <v>0</v>
          </cell>
          <cell r="EM18">
            <v>42185</v>
          </cell>
          <cell r="EN18">
            <v>0</v>
          </cell>
          <cell r="EO18">
            <v>3563</v>
          </cell>
          <cell r="EP18">
            <v>0</v>
          </cell>
          <cell r="EQ18">
            <v>0</v>
          </cell>
          <cell r="ER18">
            <v>0</v>
          </cell>
          <cell r="ES18">
            <v>3563</v>
          </cell>
          <cell r="ET18">
            <v>0</v>
          </cell>
          <cell r="EU18">
            <v>8000.8</v>
          </cell>
          <cell r="EV18">
            <v>0</v>
          </cell>
          <cell r="EW18">
            <v>2.8445229681978796</v>
          </cell>
          <cell r="EX18">
            <v>0</v>
          </cell>
          <cell r="EY18">
            <v>33653</v>
          </cell>
          <cell r="EZ18">
            <v>0</v>
          </cell>
          <cell r="FA18">
            <v>2540</v>
          </cell>
          <cell r="FB18">
            <v>0</v>
          </cell>
          <cell r="FC18">
            <v>0</v>
          </cell>
          <cell r="FD18">
            <v>0</v>
          </cell>
          <cell r="FE18">
            <v>2540</v>
          </cell>
          <cell r="FF18">
            <v>0</v>
          </cell>
          <cell r="FG18">
            <v>0</v>
          </cell>
          <cell r="FH18">
            <v>0</v>
          </cell>
          <cell r="FI18">
            <v>2</v>
          </cell>
          <cell r="FJ18">
            <v>0</v>
          </cell>
          <cell r="FK18">
            <v>28863</v>
          </cell>
          <cell r="FL18">
            <v>0</v>
          </cell>
          <cell r="FM18">
            <v>1784</v>
          </cell>
          <cell r="FN18">
            <v>0</v>
          </cell>
          <cell r="FO18">
            <v>0</v>
          </cell>
          <cell r="FQ18">
            <v>1784</v>
          </cell>
          <cell r="FS18">
            <v>0</v>
          </cell>
          <cell r="FU18">
            <v>4</v>
          </cell>
          <cell r="FV18">
            <v>0</v>
          </cell>
          <cell r="FW18">
            <v>55373</v>
          </cell>
          <cell r="FX18">
            <v>0</v>
          </cell>
          <cell r="FY18">
            <v>3533</v>
          </cell>
          <cell r="FZ18">
            <v>0</v>
          </cell>
          <cell r="GA18">
            <v>0</v>
          </cell>
          <cell r="GB18">
            <v>0</v>
          </cell>
          <cell r="GC18">
            <v>3533</v>
          </cell>
          <cell r="GE18">
            <v>25809.853105957907</v>
          </cell>
          <cell r="GG18">
            <v>6</v>
          </cell>
          <cell r="GH18">
            <v>0</v>
          </cell>
          <cell r="GI18">
            <v>92191</v>
          </cell>
          <cell r="GJ18">
            <v>0</v>
          </cell>
          <cell r="GK18">
            <v>5288</v>
          </cell>
          <cell r="GL18">
            <v>0</v>
          </cell>
          <cell r="GM18">
            <v>0</v>
          </cell>
          <cell r="GO18">
            <v>5288</v>
          </cell>
          <cell r="GQ18">
            <v>35422.026646519436</v>
          </cell>
          <cell r="HE18">
            <v>-9</v>
          </cell>
        </row>
        <row r="19">
          <cell r="A19">
            <v>10</v>
          </cell>
          <cell r="B19" t="str">
            <v>ARLINGTON</v>
          </cell>
          <cell r="E19">
            <v>0</v>
          </cell>
          <cell r="F19">
            <v>0</v>
          </cell>
          <cell r="I19">
            <v>6.16</v>
          </cell>
          <cell r="J19">
            <v>41838</v>
          </cell>
          <cell r="K19">
            <v>0</v>
          </cell>
          <cell r="L19">
            <v>0</v>
          </cell>
          <cell r="M19">
            <v>20920</v>
          </cell>
          <cell r="O19">
            <v>6.93</v>
          </cell>
          <cell r="P19">
            <v>0</v>
          </cell>
          <cell r="Q19">
            <v>48110</v>
          </cell>
          <cell r="R19">
            <v>0</v>
          </cell>
          <cell r="S19">
            <v>0</v>
          </cell>
          <cell r="U19">
            <v>0</v>
          </cell>
          <cell r="V19">
            <v>19245</v>
          </cell>
          <cell r="W19">
            <v>8</v>
          </cell>
          <cell r="X19">
            <v>0</v>
          </cell>
          <cell r="Y19">
            <v>59464</v>
          </cell>
          <cell r="Z19">
            <v>0</v>
          </cell>
          <cell r="AA19">
            <v>0</v>
          </cell>
          <cell r="AB19">
            <v>0</v>
          </cell>
          <cell r="AC19">
            <v>11354</v>
          </cell>
          <cell r="AD19">
            <v>0</v>
          </cell>
          <cell r="AE19">
            <v>23784</v>
          </cell>
          <cell r="AF19">
            <v>6</v>
          </cell>
          <cell r="AG19">
            <v>0</v>
          </cell>
          <cell r="AH19">
            <v>49347</v>
          </cell>
          <cell r="AJ19">
            <v>0</v>
          </cell>
          <cell r="AL19">
            <v>6812</v>
          </cell>
          <cell r="AN19">
            <v>0</v>
          </cell>
          <cell r="AO19">
            <v>4.17</v>
          </cell>
          <cell r="AP19">
            <v>0</v>
          </cell>
          <cell r="AQ19">
            <v>33116</v>
          </cell>
          <cell r="AR19">
            <v>0</v>
          </cell>
          <cell r="AS19">
            <v>0</v>
          </cell>
          <cell r="AT19">
            <v>0</v>
          </cell>
          <cell r="AU19">
            <v>4541</v>
          </cell>
          <cell r="AW19">
            <v>8.75</v>
          </cell>
          <cell r="AY19">
            <v>62897</v>
          </cell>
          <cell r="AZ19">
            <v>0</v>
          </cell>
          <cell r="BA19">
            <v>7689</v>
          </cell>
          <cell r="BB19">
            <v>0</v>
          </cell>
          <cell r="BC19">
            <v>26512</v>
          </cell>
          <cell r="BD19">
            <v>39</v>
          </cell>
          <cell r="BE19">
            <v>7.29</v>
          </cell>
          <cell r="BF19">
            <v>0</v>
          </cell>
          <cell r="BG19">
            <v>60269</v>
          </cell>
          <cell r="BH19">
            <v>0</v>
          </cell>
          <cell r="BI19">
            <v>4</v>
          </cell>
          <cell r="BJ19">
            <v>0</v>
          </cell>
          <cell r="BK19">
            <v>33797</v>
          </cell>
          <cell r="BL19">
            <v>0</v>
          </cell>
          <cell r="BM19">
            <v>0</v>
          </cell>
          <cell r="BN19">
            <v>0</v>
          </cell>
          <cell r="BO19">
            <v>3643.6517344361905</v>
          </cell>
          <cell r="BP19">
            <v>2.3731505456757986</v>
          </cell>
          <cell r="BQ19">
            <v>4</v>
          </cell>
          <cell r="BR19">
            <v>0</v>
          </cell>
          <cell r="BS19">
            <v>34979.981316170029</v>
          </cell>
          <cell r="BT19">
            <v>0</v>
          </cell>
          <cell r="BU19">
            <v>2992</v>
          </cell>
          <cell r="BW19">
            <v>0</v>
          </cell>
          <cell r="BY19">
            <v>2992</v>
          </cell>
          <cell r="CA19">
            <v>1182.9813161700295</v>
          </cell>
          <cell r="CC19">
            <v>5.4254788769351876</v>
          </cell>
          <cell r="CD19">
            <v>0</v>
          </cell>
          <cell r="CE19">
            <v>42272.731697717136</v>
          </cell>
          <cell r="CF19">
            <v>381.60810810810653</v>
          </cell>
          <cell r="CG19">
            <v>3434.1716085017051</v>
          </cell>
          <cell r="CH19">
            <v>31.459459459460049</v>
          </cell>
          <cell r="CI19">
            <v>10189</v>
          </cell>
          <cell r="CJ19">
            <v>0</v>
          </cell>
          <cell r="CK19">
            <v>3434.1716085017051</v>
          </cell>
          <cell r="CL19">
            <v>31.459459459460049</v>
          </cell>
          <cell r="CM19">
            <v>8002.7503815471064</v>
          </cell>
          <cell r="CN19">
            <v>382</v>
          </cell>
          <cell r="CO19">
            <v>4</v>
          </cell>
          <cell r="CP19">
            <v>0</v>
          </cell>
          <cell r="CQ19">
            <v>38528</v>
          </cell>
          <cell r="CS19">
            <v>3244</v>
          </cell>
          <cell r="CU19">
            <v>0</v>
          </cell>
          <cell r="CW19">
            <v>3244</v>
          </cell>
          <cell r="CY19">
            <v>4849</v>
          </cell>
          <cell r="DA19">
            <v>4.170648464163822</v>
          </cell>
          <cell r="DB19">
            <v>0</v>
          </cell>
          <cell r="DC19">
            <v>43356</v>
          </cell>
          <cell r="DD19">
            <v>0</v>
          </cell>
          <cell r="DE19">
            <v>3541</v>
          </cell>
          <cell r="DF19">
            <v>0</v>
          </cell>
          <cell r="DG19">
            <v>0</v>
          </cell>
          <cell r="DH19">
            <v>0</v>
          </cell>
          <cell r="DI19">
            <v>3541</v>
          </cell>
          <cell r="DJ19">
            <v>0</v>
          </cell>
          <cell r="DK19">
            <v>7363</v>
          </cell>
          <cell r="DL19">
            <v>0</v>
          </cell>
          <cell r="DM19">
            <v>7.5423728813559325</v>
          </cell>
          <cell r="DN19">
            <v>0</v>
          </cell>
          <cell r="DO19">
            <v>80364</v>
          </cell>
          <cell r="DQ19">
            <v>6735</v>
          </cell>
          <cell r="DS19">
            <v>0</v>
          </cell>
          <cell r="DU19">
            <v>6735</v>
          </cell>
          <cell r="DW19">
            <v>39675.835135135138</v>
          </cell>
          <cell r="DY19">
            <v>5.3944636678200695</v>
          </cell>
          <cell r="DZ19">
            <v>0</v>
          </cell>
          <cell r="EA19">
            <v>49851</v>
          </cell>
          <cell r="EC19">
            <v>4818</v>
          </cell>
          <cell r="EE19">
            <v>0</v>
          </cell>
          <cell r="EG19">
            <v>4818</v>
          </cell>
          <cell r="EI19">
            <v>23983.356756756755</v>
          </cell>
          <cell r="EK19">
            <v>12</v>
          </cell>
          <cell r="EL19">
            <v>0</v>
          </cell>
          <cell r="EM19">
            <v>127967</v>
          </cell>
          <cell r="EN19">
            <v>0</v>
          </cell>
          <cell r="EO19">
            <v>10716</v>
          </cell>
          <cell r="EP19">
            <v>0</v>
          </cell>
          <cell r="EQ19">
            <v>0</v>
          </cell>
          <cell r="ER19">
            <v>0</v>
          </cell>
          <cell r="ES19">
            <v>10716</v>
          </cell>
          <cell r="ET19">
            <v>0</v>
          </cell>
          <cell r="EU19">
            <v>92919.2</v>
          </cell>
          <cell r="EV19">
            <v>0</v>
          </cell>
          <cell r="EW19">
            <v>14.103671905652103</v>
          </cell>
          <cell r="EX19">
            <v>0</v>
          </cell>
          <cell r="EY19">
            <v>161273</v>
          </cell>
          <cell r="EZ19">
            <v>0</v>
          </cell>
          <cell r="FA19">
            <v>12543</v>
          </cell>
          <cell r="FB19">
            <v>0</v>
          </cell>
          <cell r="FC19">
            <v>0</v>
          </cell>
          <cell r="FD19">
            <v>0</v>
          </cell>
          <cell r="FE19">
            <v>12543</v>
          </cell>
          <cell r="FF19">
            <v>0</v>
          </cell>
          <cell r="FG19">
            <v>52835</v>
          </cell>
          <cell r="FH19">
            <v>0</v>
          </cell>
          <cell r="FI19">
            <v>21.20982110806429</v>
          </cell>
          <cell r="FJ19">
            <v>0</v>
          </cell>
          <cell r="FK19">
            <v>246009</v>
          </cell>
          <cell r="FL19">
            <v>0</v>
          </cell>
          <cell r="FM19">
            <v>17870</v>
          </cell>
          <cell r="FN19">
            <v>0</v>
          </cell>
          <cell r="FO19">
            <v>0</v>
          </cell>
          <cell r="FQ19">
            <v>17870</v>
          </cell>
          <cell r="FS19">
            <v>107756.37542028292</v>
          </cell>
          <cell r="FU19">
            <v>13.373451367301888</v>
          </cell>
          <cell r="FV19">
            <v>0</v>
          </cell>
          <cell r="FW19">
            <v>169517</v>
          </cell>
          <cell r="FX19">
            <v>0</v>
          </cell>
          <cell r="FY19">
            <v>11875</v>
          </cell>
          <cell r="FZ19">
            <v>0</v>
          </cell>
          <cell r="GA19">
            <v>0</v>
          </cell>
          <cell r="GB19">
            <v>0</v>
          </cell>
          <cell r="GC19">
            <v>11875</v>
          </cell>
          <cell r="GE19">
            <v>47744.333888707006</v>
          </cell>
          <cell r="GG19">
            <v>12.491569856326276</v>
          </cell>
          <cell r="GH19">
            <v>0</v>
          </cell>
          <cell r="GI19">
            <v>160602</v>
          </cell>
          <cell r="GJ19">
            <v>0</v>
          </cell>
          <cell r="GK19">
            <v>10778</v>
          </cell>
          <cell r="GL19">
            <v>0</v>
          </cell>
          <cell r="GM19">
            <v>0</v>
          </cell>
          <cell r="GO19">
            <v>10778</v>
          </cell>
          <cell r="GQ19">
            <v>0</v>
          </cell>
          <cell r="HE19">
            <v>-10</v>
          </cell>
        </row>
        <row r="20">
          <cell r="A20">
            <v>11</v>
          </cell>
          <cell r="B20" t="str">
            <v>ASHBURNHAM</v>
          </cell>
          <cell r="E20">
            <v>0</v>
          </cell>
          <cell r="F20">
            <v>0</v>
          </cell>
          <cell r="J20">
            <v>0</v>
          </cell>
          <cell r="K20">
            <v>0</v>
          </cell>
          <cell r="L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L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Z20">
            <v>0</v>
          </cell>
          <cell r="BB20">
            <v>0</v>
          </cell>
          <cell r="BC20">
            <v>0</v>
          </cell>
          <cell r="BD20">
            <v>0</v>
          </cell>
          <cell r="BH20">
            <v>0</v>
          </cell>
          <cell r="BL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W20">
            <v>0</v>
          </cell>
          <cell r="BY20">
            <v>0</v>
          </cell>
          <cell r="CA20">
            <v>0</v>
          </cell>
          <cell r="CE20">
            <v>0</v>
          </cell>
          <cell r="CF20">
            <v>0</v>
          </cell>
          <cell r="CH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S20">
            <v>0</v>
          </cell>
          <cell r="CW20">
            <v>0</v>
          </cell>
          <cell r="CY20">
            <v>0</v>
          </cell>
          <cell r="DD20">
            <v>0</v>
          </cell>
          <cell r="DF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U20">
            <v>0</v>
          </cell>
          <cell r="DW20">
            <v>0</v>
          </cell>
          <cell r="EG20">
            <v>0</v>
          </cell>
          <cell r="EI20">
            <v>0</v>
          </cell>
          <cell r="EK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Q20">
            <v>0</v>
          </cell>
          <cell r="FS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E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O20">
            <v>0</v>
          </cell>
          <cell r="GQ20">
            <v>0</v>
          </cell>
          <cell r="HE20">
            <v>-11</v>
          </cell>
        </row>
        <row r="21">
          <cell r="A21">
            <v>12</v>
          </cell>
          <cell r="B21" t="str">
            <v>ASHBY</v>
          </cell>
          <cell r="E21">
            <v>0</v>
          </cell>
          <cell r="F21">
            <v>0</v>
          </cell>
          <cell r="J21">
            <v>0</v>
          </cell>
          <cell r="K21">
            <v>0</v>
          </cell>
          <cell r="L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L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Z21">
            <v>0</v>
          </cell>
          <cell r="BB21">
            <v>0</v>
          </cell>
          <cell r="BC21">
            <v>0</v>
          </cell>
          <cell r="BD21">
            <v>0</v>
          </cell>
          <cell r="BH21">
            <v>0</v>
          </cell>
          <cell r="BL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W21">
            <v>0</v>
          </cell>
          <cell r="BY21">
            <v>0</v>
          </cell>
          <cell r="CA21">
            <v>0</v>
          </cell>
          <cell r="CE21">
            <v>0</v>
          </cell>
          <cell r="CF21">
            <v>0</v>
          </cell>
          <cell r="CH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S21">
            <v>0</v>
          </cell>
          <cell r="CW21">
            <v>0</v>
          </cell>
          <cell r="CY21">
            <v>0</v>
          </cell>
          <cell r="DD21">
            <v>0</v>
          </cell>
          <cell r="DF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U21">
            <v>0</v>
          </cell>
          <cell r="DW21">
            <v>0</v>
          </cell>
          <cell r="EG21">
            <v>0</v>
          </cell>
          <cell r="EI21">
            <v>0</v>
          </cell>
          <cell r="EK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Q21">
            <v>0</v>
          </cell>
          <cell r="FS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E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O21">
            <v>0</v>
          </cell>
          <cell r="GQ21">
            <v>0</v>
          </cell>
          <cell r="HE21">
            <v>-12</v>
          </cell>
        </row>
        <row r="22">
          <cell r="A22">
            <v>13</v>
          </cell>
          <cell r="B22" t="str">
            <v>ASHFIELD</v>
          </cell>
          <cell r="E22">
            <v>0</v>
          </cell>
          <cell r="F22">
            <v>0</v>
          </cell>
          <cell r="J22">
            <v>0</v>
          </cell>
          <cell r="K22">
            <v>0</v>
          </cell>
          <cell r="L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L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Z22">
            <v>0</v>
          </cell>
          <cell r="BB22">
            <v>0</v>
          </cell>
          <cell r="BC22">
            <v>0</v>
          </cell>
          <cell r="BD22">
            <v>0</v>
          </cell>
          <cell r="BH22">
            <v>0</v>
          </cell>
          <cell r="BL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W22">
            <v>0</v>
          </cell>
          <cell r="BY22">
            <v>0</v>
          </cell>
          <cell r="CA22">
            <v>0</v>
          </cell>
          <cell r="CE22">
            <v>0</v>
          </cell>
          <cell r="CF22">
            <v>0</v>
          </cell>
          <cell r="CH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S22">
            <v>0</v>
          </cell>
          <cell r="CW22">
            <v>0</v>
          </cell>
          <cell r="CY22">
            <v>0</v>
          </cell>
          <cell r="DD22">
            <v>0</v>
          </cell>
          <cell r="DF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U22">
            <v>0</v>
          </cell>
          <cell r="DW22">
            <v>0</v>
          </cell>
          <cell r="EG22">
            <v>0</v>
          </cell>
          <cell r="EI22">
            <v>0</v>
          </cell>
          <cell r="EK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Q22">
            <v>0</v>
          </cell>
          <cell r="FS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E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O22">
            <v>0</v>
          </cell>
          <cell r="GQ22">
            <v>0</v>
          </cell>
          <cell r="HE22">
            <v>-13</v>
          </cell>
        </row>
        <row r="23">
          <cell r="A23">
            <v>14</v>
          </cell>
          <cell r="B23" t="str">
            <v>ASHLAND</v>
          </cell>
          <cell r="E23">
            <v>0</v>
          </cell>
          <cell r="F23">
            <v>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L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Z23">
            <v>0</v>
          </cell>
          <cell r="BB23">
            <v>0</v>
          </cell>
          <cell r="BC23">
            <v>0</v>
          </cell>
          <cell r="BD23">
            <v>0</v>
          </cell>
          <cell r="BH23">
            <v>0</v>
          </cell>
          <cell r="BI23">
            <v>1</v>
          </cell>
          <cell r="BJ23">
            <v>0</v>
          </cell>
          <cell r="BK23">
            <v>8696</v>
          </cell>
          <cell r="BL23">
            <v>0</v>
          </cell>
          <cell r="BM23">
            <v>0</v>
          </cell>
          <cell r="BN23">
            <v>0</v>
          </cell>
          <cell r="BO23">
            <v>2659.8498608724617</v>
          </cell>
          <cell r="BP23">
            <v>1.7323895390682083</v>
          </cell>
          <cell r="BQ23">
            <v>3.5972696245733791</v>
          </cell>
          <cell r="BR23">
            <v>0</v>
          </cell>
          <cell r="BS23">
            <v>22483.478913801242</v>
          </cell>
          <cell r="BT23">
            <v>0</v>
          </cell>
          <cell r="BU23">
            <v>2098.4846416382252</v>
          </cell>
          <cell r="BW23">
            <v>6937.9751154038395</v>
          </cell>
          <cell r="BY23">
            <v>2098.4846416382252</v>
          </cell>
          <cell r="CA23">
            <v>19005.078913801241</v>
          </cell>
          <cell r="CC23">
            <v>22.805356272201713</v>
          </cell>
          <cell r="CD23">
            <v>0</v>
          </cell>
          <cell r="CE23">
            <v>169832.71463397646</v>
          </cell>
          <cell r="CF23">
            <v>0</v>
          </cell>
          <cell r="CG23">
            <v>13186.621996238768</v>
          </cell>
          <cell r="CH23">
            <v>0</v>
          </cell>
          <cell r="CI23">
            <v>61366.84641638225</v>
          </cell>
          <cell r="CJ23">
            <v>0</v>
          </cell>
          <cell r="CK23">
            <v>13186.621996238768</v>
          </cell>
          <cell r="CL23">
            <v>0</v>
          </cell>
          <cell r="CM23">
            <v>159099.2357201752</v>
          </cell>
          <cell r="CN23">
            <v>0</v>
          </cell>
          <cell r="CO23">
            <v>32.090277777777779</v>
          </cell>
          <cell r="CP23">
            <v>0</v>
          </cell>
          <cell r="CQ23">
            <v>274379.06944444444</v>
          </cell>
          <cell r="CS23">
            <v>26025.215277777781</v>
          </cell>
          <cell r="CU23">
            <v>0</v>
          </cell>
          <cell r="CW23">
            <v>26025.215277777781</v>
          </cell>
          <cell r="CY23">
            <v>198471.35481046798</v>
          </cell>
          <cell r="DA23">
            <v>40.416075085324231</v>
          </cell>
          <cell r="DB23">
            <v>0</v>
          </cell>
          <cell r="DC23">
            <v>357369</v>
          </cell>
          <cell r="DD23">
            <v>0</v>
          </cell>
          <cell r="DE23">
            <v>33466</v>
          </cell>
          <cell r="DF23">
            <v>0</v>
          </cell>
          <cell r="DG23">
            <v>9804</v>
          </cell>
          <cell r="DH23">
            <v>0</v>
          </cell>
          <cell r="DI23">
            <v>33466</v>
          </cell>
          <cell r="DJ23">
            <v>0</v>
          </cell>
          <cell r="DK23">
            <v>204657</v>
          </cell>
          <cell r="DL23">
            <v>0</v>
          </cell>
          <cell r="DM23">
            <v>39.993197278911566</v>
          </cell>
          <cell r="DN23">
            <v>0</v>
          </cell>
          <cell r="DO23">
            <v>392039</v>
          </cell>
          <cell r="DQ23">
            <v>35714</v>
          </cell>
          <cell r="DS23">
            <v>0</v>
          </cell>
          <cell r="DU23">
            <v>35714</v>
          </cell>
          <cell r="DW23">
            <v>126282.50025752053</v>
          </cell>
          <cell r="DY23">
            <v>51.833333333333336</v>
          </cell>
          <cell r="DZ23">
            <v>0</v>
          </cell>
          <cell r="EA23">
            <v>504705</v>
          </cell>
          <cell r="EC23">
            <v>45394</v>
          </cell>
          <cell r="EE23">
            <v>10684</v>
          </cell>
          <cell r="EG23">
            <v>45394</v>
          </cell>
          <cell r="EI23">
            <v>166663.97222222222</v>
          </cell>
          <cell r="EK23">
            <v>69.761982109227873</v>
          </cell>
          <cell r="EL23">
            <v>0</v>
          </cell>
          <cell r="EM23">
            <v>669520</v>
          </cell>
          <cell r="EN23">
            <v>0</v>
          </cell>
          <cell r="EO23">
            <v>59619</v>
          </cell>
          <cell r="EP23">
            <v>0</v>
          </cell>
          <cell r="EQ23">
            <v>32438</v>
          </cell>
          <cell r="ER23">
            <v>0</v>
          </cell>
          <cell r="ES23">
            <v>59619</v>
          </cell>
          <cell r="ET23">
            <v>0</v>
          </cell>
          <cell r="EU23">
            <v>246282.6</v>
          </cell>
          <cell r="EV23">
            <v>0</v>
          </cell>
          <cell r="EW23">
            <v>70.393103448275866</v>
          </cell>
          <cell r="EX23">
            <v>0</v>
          </cell>
          <cell r="EY23">
            <v>700385</v>
          </cell>
          <cell r="EZ23">
            <v>0</v>
          </cell>
          <cell r="FA23">
            <v>62861</v>
          </cell>
          <cell r="FB23">
            <v>0</v>
          </cell>
          <cell r="FC23">
            <v>0</v>
          </cell>
          <cell r="FD23">
            <v>0</v>
          </cell>
          <cell r="FE23">
            <v>62861</v>
          </cell>
          <cell r="FF23">
            <v>0</v>
          </cell>
          <cell r="FG23">
            <v>117135.15</v>
          </cell>
          <cell r="FH23">
            <v>0</v>
          </cell>
          <cell r="FI23">
            <v>76</v>
          </cell>
          <cell r="FJ23">
            <v>0</v>
          </cell>
          <cell r="FK23">
            <v>786385</v>
          </cell>
          <cell r="FL23">
            <v>0</v>
          </cell>
          <cell r="FM23">
            <v>66640</v>
          </cell>
          <cell r="FN23">
            <v>0</v>
          </cell>
          <cell r="FO23">
            <v>10867</v>
          </cell>
          <cell r="FQ23">
            <v>66640</v>
          </cell>
          <cell r="FS23">
            <v>129126.00126745421</v>
          </cell>
          <cell r="FU23">
            <v>83.132203389830494</v>
          </cell>
          <cell r="FV23">
            <v>0</v>
          </cell>
          <cell r="FW23">
            <v>911111</v>
          </cell>
          <cell r="FX23">
            <v>0</v>
          </cell>
          <cell r="FY23">
            <v>72873</v>
          </cell>
          <cell r="FZ23">
            <v>0</v>
          </cell>
          <cell r="GA23">
            <v>0</v>
          </cell>
          <cell r="GB23">
            <v>0</v>
          </cell>
          <cell r="GC23">
            <v>72873</v>
          </cell>
          <cell r="GE23">
            <v>189992.06315410268</v>
          </cell>
          <cell r="GG23">
            <v>81.642767352069669</v>
          </cell>
          <cell r="GH23">
            <v>0</v>
          </cell>
          <cell r="GI23">
            <v>916518</v>
          </cell>
          <cell r="GJ23">
            <v>0</v>
          </cell>
          <cell r="GK23">
            <v>70754</v>
          </cell>
          <cell r="GL23">
            <v>0</v>
          </cell>
          <cell r="GM23">
            <v>11691</v>
          </cell>
          <cell r="GO23">
            <v>70754</v>
          </cell>
          <cell r="GQ23">
            <v>5201.9908218189639</v>
          </cell>
          <cell r="HE23">
            <v>-14</v>
          </cell>
        </row>
        <row r="24">
          <cell r="A24">
            <v>15</v>
          </cell>
          <cell r="B24" t="str">
            <v>ATHOL</v>
          </cell>
          <cell r="E24">
            <v>0</v>
          </cell>
          <cell r="F24">
            <v>0</v>
          </cell>
          <cell r="J24">
            <v>0</v>
          </cell>
          <cell r="K24">
            <v>0</v>
          </cell>
          <cell r="L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L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Z24">
            <v>0</v>
          </cell>
          <cell r="BB24">
            <v>0</v>
          </cell>
          <cell r="BC24">
            <v>0</v>
          </cell>
          <cell r="BD24">
            <v>0</v>
          </cell>
          <cell r="BH24">
            <v>0</v>
          </cell>
          <cell r="BL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W24">
            <v>0</v>
          </cell>
          <cell r="BY24">
            <v>0</v>
          </cell>
          <cell r="CA24">
            <v>0</v>
          </cell>
          <cell r="CE24">
            <v>0</v>
          </cell>
          <cell r="CF24">
            <v>0</v>
          </cell>
          <cell r="CH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S24">
            <v>0</v>
          </cell>
          <cell r="CW24">
            <v>0</v>
          </cell>
          <cell r="CY24">
            <v>0</v>
          </cell>
          <cell r="DD24">
            <v>0</v>
          </cell>
          <cell r="DF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U24">
            <v>0</v>
          </cell>
          <cell r="DW24">
            <v>0</v>
          </cell>
          <cell r="EG24">
            <v>0</v>
          </cell>
          <cell r="EI24">
            <v>0</v>
          </cell>
          <cell r="EK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Q24">
            <v>0</v>
          </cell>
          <cell r="FS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E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O24">
            <v>0</v>
          </cell>
          <cell r="GQ24">
            <v>0</v>
          </cell>
          <cell r="HE24">
            <v>-15</v>
          </cell>
        </row>
        <row r="25">
          <cell r="A25">
            <v>16</v>
          </cell>
          <cell r="B25" t="str">
            <v>ATTLEBORO</v>
          </cell>
          <cell r="C25">
            <v>2</v>
          </cell>
          <cell r="D25">
            <v>9386</v>
          </cell>
          <cell r="E25">
            <v>0</v>
          </cell>
          <cell r="F25">
            <v>18328</v>
          </cell>
          <cell r="G25">
            <v>0</v>
          </cell>
          <cell r="I25">
            <v>3</v>
          </cell>
          <cell r="J25">
            <v>15024</v>
          </cell>
          <cell r="K25">
            <v>0</v>
          </cell>
          <cell r="L25">
            <v>0</v>
          </cell>
          <cell r="M25">
            <v>0</v>
          </cell>
          <cell r="O25">
            <v>2.4900000000000002</v>
          </cell>
          <cell r="P25">
            <v>0</v>
          </cell>
          <cell r="Q25">
            <v>9992</v>
          </cell>
          <cell r="R25">
            <v>0</v>
          </cell>
          <cell r="S25">
            <v>2448</v>
          </cell>
          <cell r="U25">
            <v>0</v>
          </cell>
          <cell r="V25">
            <v>0</v>
          </cell>
          <cell r="W25">
            <v>57.68</v>
          </cell>
          <cell r="X25">
            <v>0</v>
          </cell>
          <cell r="Y25">
            <v>277066</v>
          </cell>
          <cell r="Z25">
            <v>0</v>
          </cell>
          <cell r="AA25">
            <v>38269</v>
          </cell>
          <cell r="AB25">
            <v>0</v>
          </cell>
          <cell r="AC25">
            <v>267074</v>
          </cell>
          <cell r="AD25">
            <v>0</v>
          </cell>
          <cell r="AE25">
            <v>0</v>
          </cell>
          <cell r="AF25">
            <v>65.45</v>
          </cell>
          <cell r="AG25">
            <v>0</v>
          </cell>
          <cell r="AH25">
            <v>357058</v>
          </cell>
          <cell r="AJ25">
            <v>10444</v>
          </cell>
          <cell r="AL25">
            <v>240236</v>
          </cell>
          <cell r="AN25">
            <v>0</v>
          </cell>
          <cell r="AO25">
            <v>75.75</v>
          </cell>
          <cell r="AP25">
            <v>0</v>
          </cell>
          <cell r="AQ25">
            <v>488209</v>
          </cell>
          <cell r="AR25">
            <v>0</v>
          </cell>
          <cell r="AS25">
            <v>0</v>
          </cell>
          <cell r="AT25">
            <v>0</v>
          </cell>
          <cell r="AU25">
            <v>285975</v>
          </cell>
          <cell r="AW25">
            <v>81.11</v>
          </cell>
          <cell r="AY25">
            <v>562661</v>
          </cell>
          <cell r="AZ25">
            <v>0</v>
          </cell>
          <cell r="BA25">
            <v>0</v>
          </cell>
          <cell r="BB25">
            <v>0</v>
          </cell>
          <cell r="BC25">
            <v>164816</v>
          </cell>
          <cell r="BD25">
            <v>241</v>
          </cell>
          <cell r="BE25">
            <v>111.84</v>
          </cell>
          <cell r="BF25">
            <v>0</v>
          </cell>
          <cell r="BG25">
            <v>782431</v>
          </cell>
          <cell r="BH25">
            <v>0</v>
          </cell>
          <cell r="BI25">
            <v>155.88999999999999</v>
          </cell>
          <cell r="BJ25">
            <v>0</v>
          </cell>
          <cell r="BK25">
            <v>1134631</v>
          </cell>
          <cell r="BL25">
            <v>0</v>
          </cell>
          <cell r="BM25">
            <v>14746</v>
          </cell>
          <cell r="BN25">
            <v>0</v>
          </cell>
          <cell r="BO25">
            <v>157169.35373623692</v>
          </cell>
          <cell r="BP25">
            <v>102.36613287089858</v>
          </cell>
          <cell r="BQ25">
            <v>189.45918367346943</v>
          </cell>
          <cell r="BR25">
            <v>0</v>
          </cell>
          <cell r="BS25">
            <v>1260259.6326530618</v>
          </cell>
          <cell r="BT25">
            <v>0</v>
          </cell>
          <cell r="BU25">
            <v>138863.4013605442</v>
          </cell>
          <cell r="BW25">
            <v>28703.700680272104</v>
          </cell>
          <cell r="BY25">
            <v>138863.4013605442</v>
          </cell>
          <cell r="CA25">
            <v>424856.63265306177</v>
          </cell>
          <cell r="CC25">
            <v>201.73263888888891</v>
          </cell>
          <cell r="CD25">
            <v>0</v>
          </cell>
          <cell r="CE25">
            <v>1477251.7986111112</v>
          </cell>
          <cell r="CF25">
            <v>0</v>
          </cell>
          <cell r="CG25">
            <v>151112.52777777775</v>
          </cell>
          <cell r="CH25">
            <v>0</v>
          </cell>
          <cell r="CI25">
            <v>58534</v>
          </cell>
          <cell r="CJ25">
            <v>0</v>
          </cell>
          <cell r="CK25">
            <v>151112.52777777775</v>
          </cell>
          <cell r="CL25">
            <v>0</v>
          </cell>
          <cell r="CM25">
            <v>433249.16595804947</v>
          </cell>
          <cell r="CN25">
            <v>0</v>
          </cell>
          <cell r="CO25">
            <v>233.62237762237763</v>
          </cell>
          <cell r="CP25">
            <v>0</v>
          </cell>
          <cell r="CQ25">
            <v>1812406.6732155248</v>
          </cell>
          <cell r="CS25">
            <v>184601.74825174827</v>
          </cell>
          <cell r="CU25">
            <v>52614</v>
          </cell>
          <cell r="CW25">
            <v>184601.74825174827</v>
          </cell>
          <cell r="CY25">
            <v>515600.87460441352</v>
          </cell>
          <cell r="DA25">
            <v>243.56055363321798</v>
          </cell>
          <cell r="DB25">
            <v>0</v>
          </cell>
          <cell r="DC25">
            <v>1975613</v>
          </cell>
          <cell r="DD25">
            <v>0</v>
          </cell>
          <cell r="DE25">
            <v>205935</v>
          </cell>
          <cell r="DF25">
            <v>0</v>
          </cell>
          <cell r="DG25">
            <v>8989</v>
          </cell>
          <cell r="DH25">
            <v>0</v>
          </cell>
          <cell r="DI25">
            <v>205935</v>
          </cell>
          <cell r="DJ25">
            <v>0</v>
          </cell>
          <cell r="DK25">
            <v>451096</v>
          </cell>
          <cell r="DL25">
            <v>0</v>
          </cell>
          <cell r="DM25">
            <v>261.60207612456747</v>
          </cell>
          <cell r="DN25">
            <v>0</v>
          </cell>
          <cell r="DO25">
            <v>2188056</v>
          </cell>
          <cell r="DQ25">
            <v>232826</v>
          </cell>
          <cell r="DS25">
            <v>8153</v>
          </cell>
          <cell r="DU25">
            <v>232826</v>
          </cell>
          <cell r="DW25">
            <v>444428.7459124506</v>
          </cell>
          <cell r="DY25">
            <v>280.55902777777783</v>
          </cell>
          <cell r="DZ25">
            <v>0</v>
          </cell>
          <cell r="EA25">
            <v>2349434</v>
          </cell>
          <cell r="EC25">
            <v>245265</v>
          </cell>
          <cell r="EE25">
            <v>55778</v>
          </cell>
          <cell r="EG25">
            <v>245265</v>
          </cell>
          <cell r="EI25">
            <v>354126.33071379008</v>
          </cell>
          <cell r="EK25">
            <v>308.20279720279723</v>
          </cell>
          <cell r="EL25">
            <v>0</v>
          </cell>
          <cell r="EM25">
            <v>2589581</v>
          </cell>
          <cell r="EN25">
            <v>0</v>
          </cell>
          <cell r="EO25">
            <v>272545</v>
          </cell>
          <cell r="EP25">
            <v>0</v>
          </cell>
          <cell r="EQ25">
            <v>28146</v>
          </cell>
          <cell r="ER25">
            <v>0</v>
          </cell>
          <cell r="ES25">
            <v>272545</v>
          </cell>
          <cell r="ET25">
            <v>0</v>
          </cell>
          <cell r="EU25">
            <v>421951</v>
          </cell>
          <cell r="EV25">
            <v>0</v>
          </cell>
          <cell r="EW25">
            <v>323.84903536215404</v>
          </cell>
          <cell r="EX25">
            <v>0</v>
          </cell>
          <cell r="EY25">
            <v>2671387</v>
          </cell>
          <cell r="EZ25">
            <v>0</v>
          </cell>
          <cell r="FA25">
            <v>288229</v>
          </cell>
          <cell r="FB25">
            <v>0</v>
          </cell>
          <cell r="FC25">
            <v>0</v>
          </cell>
          <cell r="FD25">
            <v>0</v>
          </cell>
          <cell r="FE25">
            <v>288229</v>
          </cell>
          <cell r="FF25">
            <v>0</v>
          </cell>
          <cell r="FG25">
            <v>206393.95</v>
          </cell>
          <cell r="FH25">
            <v>0</v>
          </cell>
          <cell r="FI25">
            <v>322.04421768707482</v>
          </cell>
          <cell r="FJ25">
            <v>0</v>
          </cell>
          <cell r="FK25">
            <v>2865961</v>
          </cell>
          <cell r="FL25">
            <v>0</v>
          </cell>
          <cell r="FM25">
            <v>283480</v>
          </cell>
          <cell r="FN25">
            <v>0</v>
          </cell>
          <cell r="FO25">
            <v>9810</v>
          </cell>
          <cell r="FQ25">
            <v>283480</v>
          </cell>
          <cell r="FS25">
            <v>263249.98845337093</v>
          </cell>
          <cell r="FU25">
            <v>342.30080108432333</v>
          </cell>
          <cell r="FV25">
            <v>0</v>
          </cell>
          <cell r="FW25">
            <v>3048291</v>
          </cell>
          <cell r="FX25">
            <v>0</v>
          </cell>
          <cell r="FY25">
            <v>303416</v>
          </cell>
          <cell r="FZ25">
            <v>0</v>
          </cell>
          <cell r="GA25">
            <v>24889</v>
          </cell>
          <cell r="GB25">
            <v>0</v>
          </cell>
          <cell r="GC25">
            <v>303416</v>
          </cell>
          <cell r="GE25">
            <v>303235.83612314548</v>
          </cell>
          <cell r="GG25">
            <v>336.61118738269414</v>
          </cell>
          <cell r="GH25">
            <v>0</v>
          </cell>
          <cell r="GI25">
            <v>3003751</v>
          </cell>
          <cell r="GJ25">
            <v>0</v>
          </cell>
          <cell r="GK25">
            <v>297916</v>
          </cell>
          <cell r="GL25">
            <v>0</v>
          </cell>
          <cell r="GM25">
            <v>29661</v>
          </cell>
          <cell r="GO25">
            <v>297916</v>
          </cell>
          <cell r="GQ25">
            <v>0</v>
          </cell>
          <cell r="HE25">
            <v>-16</v>
          </cell>
        </row>
        <row r="26">
          <cell r="A26">
            <v>17</v>
          </cell>
          <cell r="B26" t="str">
            <v>AUBURN</v>
          </cell>
          <cell r="E26">
            <v>0</v>
          </cell>
          <cell r="F26">
            <v>0</v>
          </cell>
          <cell r="J26">
            <v>0</v>
          </cell>
          <cell r="K26">
            <v>0</v>
          </cell>
          <cell r="L26">
            <v>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33.46</v>
          </cell>
          <cell r="X26">
            <v>0</v>
          </cell>
          <cell r="Y26">
            <v>191465</v>
          </cell>
          <cell r="Z26">
            <v>0</v>
          </cell>
          <cell r="AA26">
            <v>5413</v>
          </cell>
          <cell r="AB26">
            <v>0</v>
          </cell>
          <cell r="AC26">
            <v>191465</v>
          </cell>
          <cell r="AD26">
            <v>0</v>
          </cell>
          <cell r="AE26">
            <v>0</v>
          </cell>
          <cell r="AF26">
            <v>38.049999999999997</v>
          </cell>
          <cell r="AG26">
            <v>0</v>
          </cell>
          <cell r="AH26">
            <v>226512</v>
          </cell>
          <cell r="AJ26">
            <v>0</v>
          </cell>
          <cell r="AL26">
            <v>149926</v>
          </cell>
          <cell r="AN26">
            <v>0</v>
          </cell>
          <cell r="AO26">
            <v>44.96</v>
          </cell>
          <cell r="AP26">
            <v>0</v>
          </cell>
          <cell r="AQ26">
            <v>287205</v>
          </cell>
          <cell r="AR26">
            <v>0</v>
          </cell>
          <cell r="AS26">
            <v>0</v>
          </cell>
          <cell r="AT26">
            <v>0</v>
          </cell>
          <cell r="AU26">
            <v>158307</v>
          </cell>
          <cell r="AW26">
            <v>60.46</v>
          </cell>
          <cell r="AY26">
            <v>418926</v>
          </cell>
          <cell r="AZ26">
            <v>0</v>
          </cell>
          <cell r="BA26">
            <v>14332</v>
          </cell>
          <cell r="BB26">
            <v>0</v>
          </cell>
          <cell r="BC26">
            <v>162159</v>
          </cell>
          <cell r="BD26">
            <v>237</v>
          </cell>
          <cell r="BE26">
            <v>55.32</v>
          </cell>
          <cell r="BF26">
            <v>0</v>
          </cell>
          <cell r="BG26">
            <v>405883</v>
          </cell>
          <cell r="BH26">
            <v>0</v>
          </cell>
          <cell r="BI26">
            <v>57.5</v>
          </cell>
          <cell r="BJ26">
            <v>0</v>
          </cell>
          <cell r="BK26">
            <v>442347</v>
          </cell>
          <cell r="BL26">
            <v>0</v>
          </cell>
          <cell r="BM26">
            <v>0</v>
          </cell>
          <cell r="BN26">
            <v>0</v>
          </cell>
          <cell r="BO26">
            <v>27269.089091127647</v>
          </cell>
          <cell r="BP26">
            <v>17.76065836509224</v>
          </cell>
          <cell r="BQ26">
            <v>48.234899328859058</v>
          </cell>
          <cell r="BR26">
            <v>0</v>
          </cell>
          <cell r="BS26">
            <v>375315.73410254891</v>
          </cell>
          <cell r="BT26">
            <v>0</v>
          </cell>
          <cell r="BU26">
            <v>36060.978214030918</v>
          </cell>
          <cell r="BW26">
            <v>0</v>
          </cell>
          <cell r="BY26">
            <v>36060.978214030918</v>
          </cell>
          <cell r="CA26">
            <v>21878.400000000001</v>
          </cell>
          <cell r="CC26">
            <v>42.121212121212125</v>
          </cell>
          <cell r="CD26">
            <v>0</v>
          </cell>
          <cell r="CE26">
            <v>354028.78787878784</v>
          </cell>
          <cell r="CF26">
            <v>0</v>
          </cell>
          <cell r="CG26">
            <v>32686.060606060608</v>
          </cell>
          <cell r="CH26">
            <v>0</v>
          </cell>
          <cell r="CI26">
            <v>0</v>
          </cell>
          <cell r="CJ26">
            <v>0</v>
          </cell>
          <cell r="CK26">
            <v>32686.060606060608</v>
          </cell>
          <cell r="CL26">
            <v>0</v>
          </cell>
          <cell r="CM26">
            <v>14586</v>
          </cell>
          <cell r="CN26">
            <v>0</v>
          </cell>
          <cell r="CO26">
            <v>38.141414141414145</v>
          </cell>
          <cell r="CP26">
            <v>0</v>
          </cell>
          <cell r="CQ26">
            <v>333088.96969696973</v>
          </cell>
          <cell r="CS26">
            <v>30932.686868686869</v>
          </cell>
          <cell r="CU26">
            <v>0</v>
          </cell>
          <cell r="CW26">
            <v>30932.686868686869</v>
          </cell>
          <cell r="CY26">
            <v>0</v>
          </cell>
          <cell r="DA26">
            <v>34.851351351351347</v>
          </cell>
          <cell r="DB26">
            <v>0</v>
          </cell>
          <cell r="DC26">
            <v>326454</v>
          </cell>
          <cell r="DD26">
            <v>0</v>
          </cell>
          <cell r="DE26">
            <v>29588</v>
          </cell>
          <cell r="DF26">
            <v>0</v>
          </cell>
          <cell r="DG26">
            <v>0</v>
          </cell>
          <cell r="DH26">
            <v>0</v>
          </cell>
          <cell r="DI26">
            <v>29588</v>
          </cell>
          <cell r="DJ26">
            <v>0</v>
          </cell>
          <cell r="DK26">
            <v>0</v>
          </cell>
          <cell r="DL26">
            <v>0</v>
          </cell>
          <cell r="DM26">
            <v>33</v>
          </cell>
          <cell r="DN26">
            <v>0</v>
          </cell>
          <cell r="DO26">
            <v>356400</v>
          </cell>
          <cell r="DQ26">
            <v>29469</v>
          </cell>
          <cell r="DS26">
            <v>0</v>
          </cell>
          <cell r="DU26">
            <v>29469</v>
          </cell>
          <cell r="DW26">
            <v>29946</v>
          </cell>
          <cell r="DY26">
            <v>30.573893295369807</v>
          </cell>
          <cell r="DZ26">
            <v>0</v>
          </cell>
          <cell r="EA26">
            <v>341847</v>
          </cell>
          <cell r="EC26">
            <v>27302</v>
          </cell>
          <cell r="EE26">
            <v>0</v>
          </cell>
          <cell r="EG26">
            <v>27302</v>
          </cell>
          <cell r="EI26">
            <v>17967.599999999999</v>
          </cell>
          <cell r="EK26">
            <v>35.783199725148876</v>
          </cell>
          <cell r="EL26">
            <v>0</v>
          </cell>
          <cell r="EM26">
            <v>386220</v>
          </cell>
          <cell r="EN26">
            <v>0</v>
          </cell>
          <cell r="EO26">
            <v>31955</v>
          </cell>
          <cell r="EP26">
            <v>0</v>
          </cell>
          <cell r="EQ26">
            <v>0</v>
          </cell>
          <cell r="ER26">
            <v>0</v>
          </cell>
          <cell r="ES26">
            <v>31955</v>
          </cell>
          <cell r="ET26">
            <v>0</v>
          </cell>
          <cell r="EU26">
            <v>56351.4</v>
          </cell>
          <cell r="EV26">
            <v>0</v>
          </cell>
          <cell r="EW26">
            <v>33</v>
          </cell>
          <cell r="EX26">
            <v>0</v>
          </cell>
          <cell r="EY26">
            <v>365907</v>
          </cell>
          <cell r="EZ26">
            <v>0</v>
          </cell>
          <cell r="FA26">
            <v>29345</v>
          </cell>
          <cell r="FB26">
            <v>0</v>
          </cell>
          <cell r="FC26">
            <v>0</v>
          </cell>
          <cell r="FD26">
            <v>0</v>
          </cell>
          <cell r="FE26">
            <v>29345</v>
          </cell>
          <cell r="FF26">
            <v>0</v>
          </cell>
          <cell r="FG26">
            <v>11093.25</v>
          </cell>
          <cell r="FH26">
            <v>0</v>
          </cell>
          <cell r="FI26">
            <v>23.265993265993266</v>
          </cell>
          <cell r="FJ26">
            <v>0</v>
          </cell>
          <cell r="FK26">
            <v>259274</v>
          </cell>
          <cell r="FL26">
            <v>0</v>
          </cell>
          <cell r="FM26">
            <v>20773</v>
          </cell>
          <cell r="FN26">
            <v>0</v>
          </cell>
          <cell r="FO26">
            <v>0</v>
          </cell>
          <cell r="FQ26">
            <v>20773</v>
          </cell>
          <cell r="FS26">
            <v>10616.86194456112</v>
          </cell>
          <cell r="FU26">
            <v>25.75422005287777</v>
          </cell>
          <cell r="FV26">
            <v>0</v>
          </cell>
          <cell r="FW26">
            <v>322163</v>
          </cell>
          <cell r="FX26">
            <v>0</v>
          </cell>
          <cell r="FY26">
            <v>22951</v>
          </cell>
          <cell r="FZ26">
            <v>0</v>
          </cell>
          <cell r="GA26">
            <v>0</v>
          </cell>
          <cell r="GB26">
            <v>0</v>
          </cell>
          <cell r="GC26">
            <v>22951</v>
          </cell>
          <cell r="GE26">
            <v>72028.329119134462</v>
          </cell>
          <cell r="GG26">
            <v>21.498305084745763</v>
          </cell>
          <cell r="GH26">
            <v>0</v>
          </cell>
          <cell r="GI26">
            <v>281880</v>
          </cell>
          <cell r="GJ26">
            <v>0</v>
          </cell>
          <cell r="GK26">
            <v>19142</v>
          </cell>
          <cell r="GL26">
            <v>0</v>
          </cell>
          <cell r="GM26">
            <v>0</v>
          </cell>
          <cell r="GO26">
            <v>19142</v>
          </cell>
          <cell r="GQ26">
            <v>0</v>
          </cell>
          <cell r="HE26">
            <v>-17</v>
          </cell>
        </row>
        <row r="27">
          <cell r="A27">
            <v>18</v>
          </cell>
          <cell r="B27" t="str">
            <v>AVON</v>
          </cell>
          <cell r="E27">
            <v>0</v>
          </cell>
          <cell r="F27">
            <v>0</v>
          </cell>
          <cell r="J27">
            <v>0</v>
          </cell>
          <cell r="K27">
            <v>0</v>
          </cell>
          <cell r="L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7</v>
          </cell>
          <cell r="X27">
            <v>0</v>
          </cell>
          <cell r="Y27">
            <v>26020</v>
          </cell>
          <cell r="Z27">
            <v>0</v>
          </cell>
          <cell r="AA27">
            <v>10408</v>
          </cell>
          <cell r="AB27">
            <v>0</v>
          </cell>
          <cell r="AC27">
            <v>26020</v>
          </cell>
          <cell r="AD27">
            <v>0</v>
          </cell>
          <cell r="AE27">
            <v>0</v>
          </cell>
          <cell r="AF27">
            <v>7</v>
          </cell>
          <cell r="AG27">
            <v>0</v>
          </cell>
          <cell r="AH27">
            <v>38969</v>
          </cell>
          <cell r="AJ27">
            <v>0</v>
          </cell>
          <cell r="AL27">
            <v>28561</v>
          </cell>
          <cell r="AN27">
            <v>0</v>
          </cell>
          <cell r="AO27">
            <v>6</v>
          </cell>
          <cell r="AP27">
            <v>0</v>
          </cell>
          <cell r="AQ27">
            <v>42870</v>
          </cell>
          <cell r="AR27">
            <v>0</v>
          </cell>
          <cell r="AS27">
            <v>0</v>
          </cell>
          <cell r="AT27">
            <v>0</v>
          </cell>
          <cell r="AU27">
            <v>22078</v>
          </cell>
          <cell r="AW27">
            <v>10</v>
          </cell>
          <cell r="AY27">
            <v>79776</v>
          </cell>
          <cell r="AZ27">
            <v>0</v>
          </cell>
          <cell r="BA27">
            <v>0</v>
          </cell>
          <cell r="BB27">
            <v>0</v>
          </cell>
          <cell r="BC27">
            <v>39549</v>
          </cell>
          <cell r="BD27">
            <v>58</v>
          </cell>
          <cell r="BE27">
            <v>9.3800000000000008</v>
          </cell>
          <cell r="BF27">
            <v>0</v>
          </cell>
          <cell r="BG27">
            <v>75220</v>
          </cell>
          <cell r="BH27">
            <v>0</v>
          </cell>
          <cell r="BI27">
            <v>6</v>
          </cell>
          <cell r="BJ27">
            <v>0</v>
          </cell>
          <cell r="BK27">
            <v>46812</v>
          </cell>
          <cell r="BL27">
            <v>0</v>
          </cell>
          <cell r="BM27">
            <v>0</v>
          </cell>
          <cell r="BN27">
            <v>0</v>
          </cell>
          <cell r="BO27">
            <v>4515.3826571002328</v>
          </cell>
          <cell r="BP27">
            <v>2.9409185063877885</v>
          </cell>
          <cell r="BQ27">
            <v>7</v>
          </cell>
          <cell r="BR27">
            <v>0</v>
          </cell>
          <cell r="BS27">
            <v>83004.826413739458</v>
          </cell>
          <cell r="BT27">
            <v>0</v>
          </cell>
          <cell r="BU27">
            <v>5236</v>
          </cell>
          <cell r="BW27">
            <v>0</v>
          </cell>
          <cell r="BY27">
            <v>5236</v>
          </cell>
          <cell r="CA27">
            <v>36192.826413739458</v>
          </cell>
          <cell r="CC27">
            <v>7</v>
          </cell>
          <cell r="CD27">
            <v>0</v>
          </cell>
          <cell r="CE27">
            <v>78960</v>
          </cell>
          <cell r="CF27">
            <v>0</v>
          </cell>
          <cell r="CG27">
            <v>5432</v>
          </cell>
          <cell r="CH27">
            <v>0</v>
          </cell>
          <cell r="CI27">
            <v>0</v>
          </cell>
          <cell r="CJ27">
            <v>0</v>
          </cell>
          <cell r="CK27">
            <v>5432</v>
          </cell>
          <cell r="CL27">
            <v>0</v>
          </cell>
          <cell r="CM27">
            <v>21716</v>
          </cell>
          <cell r="CN27">
            <v>0</v>
          </cell>
          <cell r="CO27">
            <v>6</v>
          </cell>
          <cell r="CP27">
            <v>0</v>
          </cell>
          <cell r="CQ27">
            <v>70992</v>
          </cell>
          <cell r="CS27">
            <v>4866</v>
          </cell>
          <cell r="CU27">
            <v>0</v>
          </cell>
          <cell r="CW27">
            <v>4866</v>
          </cell>
          <cell r="CY27">
            <v>14477</v>
          </cell>
          <cell r="DA27">
            <v>3</v>
          </cell>
          <cell r="DB27">
            <v>0</v>
          </cell>
          <cell r="DC27">
            <v>36789</v>
          </cell>
          <cell r="DD27">
            <v>0</v>
          </cell>
          <cell r="DE27">
            <v>2547</v>
          </cell>
          <cell r="DF27">
            <v>0</v>
          </cell>
          <cell r="DG27">
            <v>0</v>
          </cell>
          <cell r="DH27">
            <v>0</v>
          </cell>
          <cell r="DI27">
            <v>2547</v>
          </cell>
          <cell r="DJ27">
            <v>0</v>
          </cell>
          <cell r="DK27">
            <v>0</v>
          </cell>
          <cell r="DL27">
            <v>0</v>
          </cell>
          <cell r="DM27">
            <v>2</v>
          </cell>
          <cell r="DN27">
            <v>0</v>
          </cell>
          <cell r="DO27">
            <v>30978</v>
          </cell>
          <cell r="DQ27">
            <v>1786</v>
          </cell>
          <cell r="DS27">
            <v>0</v>
          </cell>
          <cell r="DU27">
            <v>1786</v>
          </cell>
          <cell r="DW27">
            <v>0</v>
          </cell>
          <cell r="EG27">
            <v>0</v>
          </cell>
          <cell r="EI27">
            <v>0</v>
          </cell>
          <cell r="EK27">
            <v>1</v>
          </cell>
          <cell r="EL27">
            <v>0</v>
          </cell>
          <cell r="EM27">
            <v>17032</v>
          </cell>
          <cell r="EN27">
            <v>0</v>
          </cell>
          <cell r="EO27">
            <v>893</v>
          </cell>
          <cell r="EP27">
            <v>0</v>
          </cell>
          <cell r="EQ27">
            <v>0</v>
          </cell>
          <cell r="ER27">
            <v>0</v>
          </cell>
          <cell r="ES27">
            <v>893</v>
          </cell>
          <cell r="ET27">
            <v>0</v>
          </cell>
          <cell r="EU27">
            <v>17032</v>
          </cell>
          <cell r="EV27">
            <v>0</v>
          </cell>
          <cell r="EW27">
            <v>1</v>
          </cell>
          <cell r="EX27">
            <v>0</v>
          </cell>
          <cell r="EY27">
            <v>13178</v>
          </cell>
          <cell r="EZ27">
            <v>0</v>
          </cell>
          <cell r="FA27">
            <v>890</v>
          </cell>
          <cell r="FB27">
            <v>0</v>
          </cell>
          <cell r="FC27">
            <v>0</v>
          </cell>
          <cell r="FD27">
            <v>0</v>
          </cell>
          <cell r="FE27">
            <v>890</v>
          </cell>
          <cell r="FF27">
            <v>0</v>
          </cell>
          <cell r="FG27">
            <v>4258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Q27">
            <v>0</v>
          </cell>
          <cell r="FS27">
            <v>4075.1446293864515</v>
          </cell>
          <cell r="FU27">
            <v>1.8062283737024223</v>
          </cell>
          <cell r="FV27">
            <v>0</v>
          </cell>
          <cell r="FW27">
            <v>27458</v>
          </cell>
          <cell r="FX27">
            <v>0</v>
          </cell>
          <cell r="FY27">
            <v>1613</v>
          </cell>
          <cell r="FZ27">
            <v>0</v>
          </cell>
          <cell r="GA27">
            <v>0</v>
          </cell>
          <cell r="GB27">
            <v>0</v>
          </cell>
          <cell r="GC27">
            <v>1613</v>
          </cell>
          <cell r="GE27">
            <v>30878.359151586606</v>
          </cell>
          <cell r="GG27">
            <v>2</v>
          </cell>
          <cell r="GH27">
            <v>0</v>
          </cell>
          <cell r="GI27">
            <v>26214</v>
          </cell>
          <cell r="GJ27">
            <v>0</v>
          </cell>
          <cell r="GK27">
            <v>1786</v>
          </cell>
          <cell r="GL27">
            <v>0</v>
          </cell>
          <cell r="GM27">
            <v>0</v>
          </cell>
          <cell r="GO27">
            <v>1786</v>
          </cell>
          <cell r="GQ27">
            <v>0</v>
          </cell>
          <cell r="HE27">
            <v>-18</v>
          </cell>
        </row>
        <row r="28">
          <cell r="A28">
            <v>19</v>
          </cell>
          <cell r="B28" t="str">
            <v>AYER</v>
          </cell>
          <cell r="C28">
            <v>1</v>
          </cell>
          <cell r="D28">
            <v>7436</v>
          </cell>
          <cell r="E28">
            <v>0</v>
          </cell>
          <cell r="F28">
            <v>0</v>
          </cell>
          <cell r="G28">
            <v>3718</v>
          </cell>
          <cell r="I28">
            <v>5</v>
          </cell>
          <cell r="J28">
            <v>35035</v>
          </cell>
          <cell r="K28">
            <v>0</v>
          </cell>
          <cell r="L28">
            <v>0</v>
          </cell>
          <cell r="M28">
            <v>14015</v>
          </cell>
          <cell r="O28">
            <v>5.6</v>
          </cell>
          <cell r="P28">
            <v>0</v>
          </cell>
          <cell r="Q28">
            <v>43064</v>
          </cell>
          <cell r="R28">
            <v>0</v>
          </cell>
          <cell r="S28">
            <v>0</v>
          </cell>
          <cell r="U28">
            <v>0</v>
          </cell>
          <cell r="V28">
            <v>17226</v>
          </cell>
          <cell r="W28">
            <v>6.51</v>
          </cell>
          <cell r="X28">
            <v>0</v>
          </cell>
          <cell r="Y28">
            <v>40069</v>
          </cell>
          <cell r="Z28">
            <v>0</v>
          </cell>
          <cell r="AA28">
            <v>7272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15</v>
          </cell>
          <cell r="AG28">
            <v>0</v>
          </cell>
          <cell r="AH28">
            <v>114555</v>
          </cell>
          <cell r="AJ28">
            <v>0</v>
          </cell>
          <cell r="AL28">
            <v>74486</v>
          </cell>
          <cell r="AN28">
            <v>0</v>
          </cell>
          <cell r="AO28">
            <v>17</v>
          </cell>
          <cell r="AP28">
            <v>0</v>
          </cell>
          <cell r="AQ28">
            <v>140556</v>
          </cell>
          <cell r="AR28">
            <v>0</v>
          </cell>
          <cell r="AS28">
            <v>0</v>
          </cell>
          <cell r="AT28">
            <v>0</v>
          </cell>
          <cell r="AU28">
            <v>70693</v>
          </cell>
          <cell r="AW28">
            <v>31</v>
          </cell>
          <cell r="AY28">
            <v>256389</v>
          </cell>
          <cell r="AZ28">
            <v>0</v>
          </cell>
          <cell r="BA28">
            <v>17682</v>
          </cell>
          <cell r="BB28">
            <v>0</v>
          </cell>
          <cell r="BC28">
            <v>143529</v>
          </cell>
          <cell r="BD28">
            <v>210</v>
          </cell>
          <cell r="BE28">
            <v>26.11</v>
          </cell>
          <cell r="BF28">
            <v>0</v>
          </cell>
          <cell r="BG28">
            <v>240175</v>
          </cell>
          <cell r="BH28">
            <v>0</v>
          </cell>
          <cell r="BI28">
            <v>22.96</v>
          </cell>
          <cell r="BJ28">
            <v>0</v>
          </cell>
          <cell r="BK28">
            <v>180006</v>
          </cell>
          <cell r="BL28">
            <v>0</v>
          </cell>
          <cell r="BM28">
            <v>0</v>
          </cell>
          <cell r="BN28">
            <v>0</v>
          </cell>
          <cell r="BO28">
            <v>14171.959012623727</v>
          </cell>
          <cell r="BP28">
            <v>9.230353149903749</v>
          </cell>
          <cell r="BQ28">
            <v>23</v>
          </cell>
          <cell r="BR28">
            <v>0</v>
          </cell>
          <cell r="BS28">
            <v>213406.20746760073</v>
          </cell>
          <cell r="BT28">
            <v>0</v>
          </cell>
          <cell r="BU28">
            <v>17204</v>
          </cell>
          <cell r="BW28">
            <v>0</v>
          </cell>
          <cell r="BY28">
            <v>17204</v>
          </cell>
          <cell r="CA28">
            <v>33400.207467600732</v>
          </cell>
          <cell r="CC28">
            <v>19.518644067796611</v>
          </cell>
          <cell r="CD28">
            <v>0</v>
          </cell>
          <cell r="CE28">
            <v>182325.74576271186</v>
          </cell>
          <cell r="CF28">
            <v>0</v>
          </cell>
          <cell r="CG28">
            <v>15146.46779661017</v>
          </cell>
          <cell r="CH28">
            <v>0</v>
          </cell>
          <cell r="CI28">
            <v>0</v>
          </cell>
          <cell r="CJ28">
            <v>0</v>
          </cell>
          <cell r="CK28">
            <v>15146.46779661017</v>
          </cell>
          <cell r="CL28">
            <v>0</v>
          </cell>
          <cell r="CM28">
            <v>20040</v>
          </cell>
          <cell r="CN28">
            <v>0</v>
          </cell>
          <cell r="CO28">
            <v>23</v>
          </cell>
          <cell r="CP28">
            <v>0</v>
          </cell>
          <cell r="CQ28">
            <v>198880</v>
          </cell>
          <cell r="CS28">
            <v>17842</v>
          </cell>
          <cell r="CU28">
            <v>9851</v>
          </cell>
          <cell r="CW28">
            <v>17842</v>
          </cell>
          <cell r="CY28">
            <v>29914.254237288143</v>
          </cell>
          <cell r="DA28">
            <v>25</v>
          </cell>
          <cell r="DB28">
            <v>0</v>
          </cell>
          <cell r="DC28">
            <v>225355</v>
          </cell>
          <cell r="DD28">
            <v>0</v>
          </cell>
          <cell r="DE28">
            <v>21081</v>
          </cell>
          <cell r="DF28">
            <v>0</v>
          </cell>
          <cell r="DG28">
            <v>0</v>
          </cell>
          <cell r="DH28">
            <v>0</v>
          </cell>
          <cell r="DI28">
            <v>21081</v>
          </cell>
          <cell r="DJ28">
            <v>0</v>
          </cell>
          <cell r="DK28">
            <v>36408</v>
          </cell>
          <cell r="DL28">
            <v>0</v>
          </cell>
          <cell r="DM28">
            <v>32</v>
          </cell>
          <cell r="DN28">
            <v>0</v>
          </cell>
          <cell r="DO28">
            <v>311527</v>
          </cell>
          <cell r="DQ28">
            <v>27683</v>
          </cell>
          <cell r="DS28">
            <v>10980</v>
          </cell>
          <cell r="DU28">
            <v>27683</v>
          </cell>
          <cell r="DW28">
            <v>108678.70169491526</v>
          </cell>
          <cell r="DY28">
            <v>35.938775510204081</v>
          </cell>
          <cell r="DZ28">
            <v>0</v>
          </cell>
          <cell r="EA28">
            <v>372490</v>
          </cell>
          <cell r="EC28">
            <v>32093</v>
          </cell>
          <cell r="EE28">
            <v>0</v>
          </cell>
          <cell r="EG28">
            <v>32093</v>
          </cell>
          <cell r="EI28">
            <v>123256.2</v>
          </cell>
          <cell r="EK28">
            <v>40.01748251748252</v>
          </cell>
          <cell r="EL28">
            <v>0</v>
          </cell>
          <cell r="EM28">
            <v>439023</v>
          </cell>
          <cell r="EN28">
            <v>0</v>
          </cell>
          <cell r="EO28">
            <v>35617</v>
          </cell>
          <cell r="EP28">
            <v>0</v>
          </cell>
          <cell r="EQ28">
            <v>1580</v>
          </cell>
          <cell r="ER28">
            <v>0</v>
          </cell>
          <cell r="ES28">
            <v>35617</v>
          </cell>
          <cell r="ET28">
            <v>0</v>
          </cell>
          <cell r="EU28">
            <v>137579.6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Q28">
            <v>0</v>
          </cell>
          <cell r="FS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E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O28">
            <v>0</v>
          </cell>
          <cell r="GQ28">
            <v>0</v>
          </cell>
          <cell r="HE28">
            <v>-19</v>
          </cell>
        </row>
        <row r="29">
          <cell r="A29">
            <v>20</v>
          </cell>
          <cell r="B29" t="str">
            <v>BARNSTABLE</v>
          </cell>
          <cell r="C29">
            <v>1.05</v>
          </cell>
          <cell r="D29">
            <v>5207</v>
          </cell>
          <cell r="E29">
            <v>0</v>
          </cell>
          <cell r="F29">
            <v>0</v>
          </cell>
          <cell r="G29">
            <v>0</v>
          </cell>
          <cell r="I29">
            <v>3</v>
          </cell>
          <cell r="J29">
            <v>14925</v>
          </cell>
          <cell r="K29">
            <v>0</v>
          </cell>
          <cell r="L29">
            <v>15783</v>
          </cell>
          <cell r="M29">
            <v>0</v>
          </cell>
          <cell r="O29">
            <v>2</v>
          </cell>
          <cell r="P29">
            <v>0</v>
          </cell>
          <cell r="Q29">
            <v>12582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86.02</v>
          </cell>
          <cell r="X29">
            <v>0</v>
          </cell>
          <cell r="Y29">
            <v>441565</v>
          </cell>
          <cell r="Z29">
            <v>0</v>
          </cell>
          <cell r="AA29">
            <v>41009</v>
          </cell>
          <cell r="AB29">
            <v>0</v>
          </cell>
          <cell r="AC29">
            <v>428983</v>
          </cell>
          <cell r="AD29">
            <v>0</v>
          </cell>
          <cell r="AE29">
            <v>0</v>
          </cell>
          <cell r="AF29">
            <v>89.74</v>
          </cell>
          <cell r="AG29">
            <v>0</v>
          </cell>
          <cell r="AH29">
            <v>564495</v>
          </cell>
          <cell r="AJ29">
            <v>55248</v>
          </cell>
          <cell r="AL29">
            <v>380320</v>
          </cell>
          <cell r="AN29">
            <v>0</v>
          </cell>
          <cell r="AO29">
            <v>96.89</v>
          </cell>
          <cell r="AP29">
            <v>0</v>
          </cell>
          <cell r="AQ29">
            <v>731091</v>
          </cell>
          <cell r="AR29">
            <v>0</v>
          </cell>
          <cell r="AS29">
            <v>27074</v>
          </cell>
          <cell r="AT29">
            <v>0</v>
          </cell>
          <cell r="AU29">
            <v>411947</v>
          </cell>
          <cell r="AW29">
            <v>116.12</v>
          </cell>
          <cell r="AY29">
            <v>871344</v>
          </cell>
          <cell r="AZ29">
            <v>0</v>
          </cell>
          <cell r="BA29">
            <v>47508</v>
          </cell>
          <cell r="BB29">
            <v>0</v>
          </cell>
          <cell r="BC29">
            <v>257615</v>
          </cell>
          <cell r="BD29">
            <v>377</v>
          </cell>
          <cell r="BE29">
            <v>105.97</v>
          </cell>
          <cell r="BF29">
            <v>0</v>
          </cell>
          <cell r="BG29">
            <v>852529</v>
          </cell>
          <cell r="BH29">
            <v>0</v>
          </cell>
          <cell r="BI29">
            <v>114.98</v>
          </cell>
          <cell r="BJ29">
            <v>0</v>
          </cell>
          <cell r="BK29">
            <v>947513</v>
          </cell>
          <cell r="BL29">
            <v>0</v>
          </cell>
          <cell r="BM29">
            <v>51433</v>
          </cell>
          <cell r="BN29">
            <v>0</v>
          </cell>
          <cell r="BO29">
            <v>46212.505542765415</v>
          </cell>
          <cell r="BP29">
            <v>30.098714350053342</v>
          </cell>
          <cell r="BQ29">
            <v>118.83108108108107</v>
          </cell>
          <cell r="BR29">
            <v>0</v>
          </cell>
          <cell r="BS29">
            <v>875800.37788630824</v>
          </cell>
          <cell r="BT29">
            <v>0</v>
          </cell>
          <cell r="BU29">
            <v>86141.297297297293</v>
          </cell>
          <cell r="BW29">
            <v>30719.885299914946</v>
          </cell>
          <cell r="BY29">
            <v>86141.297297297293</v>
          </cell>
          <cell r="CA29">
            <v>56990.400000000001</v>
          </cell>
          <cell r="CC29">
            <v>108.74747474747474</v>
          </cell>
          <cell r="CD29">
            <v>0</v>
          </cell>
          <cell r="CE29">
            <v>819884.27272727282</v>
          </cell>
          <cell r="CF29">
            <v>0</v>
          </cell>
          <cell r="CG29">
            <v>77424.942760942751</v>
          </cell>
          <cell r="CH29">
            <v>0</v>
          </cell>
          <cell r="CI29">
            <v>80422.279461279468</v>
          </cell>
          <cell r="CJ29">
            <v>0</v>
          </cell>
          <cell r="CK29">
            <v>77424.942760942751</v>
          </cell>
          <cell r="CL29">
            <v>0</v>
          </cell>
          <cell r="CM29">
            <v>37994</v>
          </cell>
          <cell r="CN29">
            <v>0</v>
          </cell>
          <cell r="CO29">
            <v>102.39657355051058</v>
          </cell>
          <cell r="CP29">
            <v>0</v>
          </cell>
          <cell r="CQ29">
            <v>940356.52384167456</v>
          </cell>
          <cell r="CS29">
            <v>78177.621149464117</v>
          </cell>
          <cell r="CU29">
            <v>64596</v>
          </cell>
          <cell r="CW29">
            <v>78177.621149464117</v>
          </cell>
          <cell r="CY29">
            <v>120472.25111440173</v>
          </cell>
          <cell r="DA29">
            <v>98.081355932203394</v>
          </cell>
          <cell r="DB29">
            <v>0</v>
          </cell>
          <cell r="DC29">
            <v>928249</v>
          </cell>
          <cell r="DD29">
            <v>0</v>
          </cell>
          <cell r="DE29">
            <v>79011</v>
          </cell>
          <cell r="DF29">
            <v>0</v>
          </cell>
          <cell r="DG29">
            <v>55635</v>
          </cell>
          <cell r="DH29">
            <v>0</v>
          </cell>
          <cell r="DI29">
            <v>79011</v>
          </cell>
          <cell r="DJ29">
            <v>0</v>
          </cell>
          <cell r="DK29">
            <v>72283</v>
          </cell>
          <cell r="DL29">
            <v>0</v>
          </cell>
          <cell r="DM29">
            <v>94.203448275862087</v>
          </cell>
          <cell r="DN29">
            <v>0</v>
          </cell>
          <cell r="DO29">
            <v>1007931</v>
          </cell>
          <cell r="DQ29">
            <v>81444</v>
          </cell>
          <cell r="DS29">
            <v>34632</v>
          </cell>
          <cell r="DU29">
            <v>81444</v>
          </cell>
          <cell r="DW29">
            <v>127870.90044576069</v>
          </cell>
          <cell r="DY29">
            <v>101.83611822146378</v>
          </cell>
          <cell r="DZ29">
            <v>0</v>
          </cell>
          <cell r="EA29">
            <v>922564</v>
          </cell>
          <cell r="EC29">
            <v>82010</v>
          </cell>
          <cell r="EE29">
            <v>114126</v>
          </cell>
          <cell r="EG29">
            <v>82010</v>
          </cell>
          <cell r="EI29">
            <v>47809.2</v>
          </cell>
          <cell r="EK29">
            <v>99.782932045367176</v>
          </cell>
          <cell r="EL29">
            <v>0</v>
          </cell>
          <cell r="EM29">
            <v>971031</v>
          </cell>
          <cell r="EN29">
            <v>0</v>
          </cell>
          <cell r="EO29">
            <v>87321</v>
          </cell>
          <cell r="EP29">
            <v>0</v>
          </cell>
          <cell r="EQ29">
            <v>23164</v>
          </cell>
          <cell r="ER29">
            <v>0</v>
          </cell>
          <cell r="ES29">
            <v>87321</v>
          </cell>
          <cell r="ET29">
            <v>0</v>
          </cell>
          <cell r="EU29">
            <v>80339.8</v>
          </cell>
          <cell r="EV29">
            <v>0</v>
          </cell>
          <cell r="EW29">
            <v>159.36363636363635</v>
          </cell>
          <cell r="EX29">
            <v>0</v>
          </cell>
          <cell r="EY29">
            <v>1467284</v>
          </cell>
          <cell r="EZ29">
            <v>0</v>
          </cell>
          <cell r="FA29">
            <v>126086</v>
          </cell>
          <cell r="FB29">
            <v>0</v>
          </cell>
          <cell r="FC29">
            <v>215876</v>
          </cell>
          <cell r="FD29">
            <v>0</v>
          </cell>
          <cell r="FE29">
            <v>126086</v>
          </cell>
          <cell r="FF29">
            <v>0</v>
          </cell>
          <cell r="FG29">
            <v>508369.75</v>
          </cell>
          <cell r="FH29">
            <v>0</v>
          </cell>
          <cell r="FI29">
            <v>183.35497250663633</v>
          </cell>
          <cell r="FJ29">
            <v>0</v>
          </cell>
          <cell r="FK29">
            <v>1789196</v>
          </cell>
          <cell r="FL29">
            <v>0</v>
          </cell>
          <cell r="FM29">
            <v>153914</v>
          </cell>
          <cell r="FN29">
            <v>0</v>
          </cell>
          <cell r="FO29">
            <v>128491</v>
          </cell>
          <cell r="FQ29">
            <v>153914</v>
          </cell>
          <cell r="FS29">
            <v>438419.71666625136</v>
          </cell>
          <cell r="FU29">
            <v>212.1456251466104</v>
          </cell>
          <cell r="FV29">
            <v>0</v>
          </cell>
          <cell r="FW29">
            <v>2102077</v>
          </cell>
          <cell r="FX29">
            <v>0</v>
          </cell>
          <cell r="FY29">
            <v>175152</v>
          </cell>
          <cell r="FZ29">
            <v>0</v>
          </cell>
          <cell r="GA29">
            <v>178849</v>
          </cell>
          <cell r="GB29">
            <v>0</v>
          </cell>
          <cell r="GC29">
            <v>175152</v>
          </cell>
          <cell r="GE29">
            <v>515553.51957283454</v>
          </cell>
          <cell r="GG29">
            <v>228.12585034013608</v>
          </cell>
          <cell r="GH29">
            <v>0</v>
          </cell>
          <cell r="GI29">
            <v>2419979</v>
          </cell>
          <cell r="GJ29">
            <v>0</v>
          </cell>
          <cell r="GK29">
            <v>189875</v>
          </cell>
          <cell r="GL29">
            <v>0</v>
          </cell>
          <cell r="GM29">
            <v>178019</v>
          </cell>
          <cell r="GO29">
            <v>189875</v>
          </cell>
          <cell r="GQ29">
            <v>305848.58262213651</v>
          </cell>
          <cell r="HE29">
            <v>-20</v>
          </cell>
        </row>
        <row r="30">
          <cell r="A30">
            <v>21</v>
          </cell>
          <cell r="B30" t="str">
            <v>BARRE</v>
          </cell>
          <cell r="E30">
            <v>0</v>
          </cell>
          <cell r="F30">
            <v>0</v>
          </cell>
          <cell r="J30">
            <v>0</v>
          </cell>
          <cell r="K30">
            <v>0</v>
          </cell>
          <cell r="L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L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Z30">
            <v>0</v>
          </cell>
          <cell r="BB30">
            <v>0</v>
          </cell>
          <cell r="BC30">
            <v>0</v>
          </cell>
          <cell r="BD30">
            <v>0</v>
          </cell>
          <cell r="BH30">
            <v>0</v>
          </cell>
          <cell r="BL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W30">
            <v>0</v>
          </cell>
          <cell r="BY30">
            <v>0</v>
          </cell>
          <cell r="CA30">
            <v>0</v>
          </cell>
          <cell r="CE30">
            <v>0</v>
          </cell>
          <cell r="CF30">
            <v>0</v>
          </cell>
          <cell r="CH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S30">
            <v>0</v>
          </cell>
          <cell r="CW30">
            <v>0</v>
          </cell>
          <cell r="CY30">
            <v>0</v>
          </cell>
          <cell r="DD30">
            <v>0</v>
          </cell>
          <cell r="DF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U30">
            <v>0</v>
          </cell>
          <cell r="DW30">
            <v>0</v>
          </cell>
          <cell r="EG30">
            <v>0</v>
          </cell>
          <cell r="EI30">
            <v>0</v>
          </cell>
          <cell r="EK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Q30">
            <v>0</v>
          </cell>
          <cell r="FS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E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O30">
            <v>0</v>
          </cell>
          <cell r="GQ30">
            <v>0</v>
          </cell>
          <cell r="HE30">
            <v>-21</v>
          </cell>
        </row>
        <row r="31">
          <cell r="A31">
            <v>22</v>
          </cell>
          <cell r="B31" t="str">
            <v>BECKET</v>
          </cell>
          <cell r="E31">
            <v>0</v>
          </cell>
          <cell r="F31">
            <v>0</v>
          </cell>
          <cell r="J31">
            <v>0</v>
          </cell>
          <cell r="K31">
            <v>0</v>
          </cell>
          <cell r="L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L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Z31">
            <v>0</v>
          </cell>
          <cell r="BB31">
            <v>0</v>
          </cell>
          <cell r="BC31">
            <v>0</v>
          </cell>
          <cell r="BD31">
            <v>0</v>
          </cell>
          <cell r="BH31">
            <v>0</v>
          </cell>
          <cell r="BL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W31">
            <v>0</v>
          </cell>
          <cell r="BY31">
            <v>0</v>
          </cell>
          <cell r="CA31">
            <v>0</v>
          </cell>
          <cell r="CE31">
            <v>0</v>
          </cell>
          <cell r="CF31">
            <v>0</v>
          </cell>
          <cell r="CH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S31">
            <v>0</v>
          </cell>
          <cell r="CW31">
            <v>0</v>
          </cell>
          <cell r="CY31">
            <v>0</v>
          </cell>
          <cell r="DD31">
            <v>0</v>
          </cell>
          <cell r="DF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U31">
            <v>0</v>
          </cell>
          <cell r="DW31">
            <v>0</v>
          </cell>
          <cell r="EG31">
            <v>0</v>
          </cell>
          <cell r="EI31">
            <v>0</v>
          </cell>
          <cell r="EK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Q31">
            <v>0</v>
          </cell>
          <cell r="FS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E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O31">
            <v>0</v>
          </cell>
          <cell r="GQ31">
            <v>0</v>
          </cell>
          <cell r="HE31">
            <v>-22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7372</v>
          </cell>
          <cell r="E32">
            <v>0</v>
          </cell>
          <cell r="F32">
            <v>0</v>
          </cell>
          <cell r="G32">
            <v>3686</v>
          </cell>
          <cell r="I32">
            <v>2</v>
          </cell>
          <cell r="J32">
            <v>15532</v>
          </cell>
          <cell r="K32">
            <v>0</v>
          </cell>
          <cell r="L32">
            <v>0</v>
          </cell>
          <cell r="M32">
            <v>6212</v>
          </cell>
          <cell r="O32">
            <v>2.72</v>
          </cell>
          <cell r="P32">
            <v>0</v>
          </cell>
          <cell r="Q32">
            <v>21910</v>
          </cell>
          <cell r="R32">
            <v>0</v>
          </cell>
          <cell r="S32">
            <v>0</v>
          </cell>
          <cell r="U32">
            <v>0</v>
          </cell>
          <cell r="V32">
            <v>8764</v>
          </cell>
          <cell r="W32">
            <v>4</v>
          </cell>
          <cell r="X32">
            <v>0</v>
          </cell>
          <cell r="Y32">
            <v>32616</v>
          </cell>
          <cell r="Z32">
            <v>0</v>
          </cell>
          <cell r="AA32">
            <v>0</v>
          </cell>
          <cell r="AB32">
            <v>0</v>
          </cell>
          <cell r="AC32">
            <v>10706</v>
          </cell>
          <cell r="AD32">
            <v>0</v>
          </cell>
          <cell r="AE32">
            <v>6524</v>
          </cell>
          <cell r="AF32">
            <v>4</v>
          </cell>
          <cell r="AG32">
            <v>0</v>
          </cell>
          <cell r="AH32">
            <v>38212</v>
          </cell>
          <cell r="AJ32">
            <v>0</v>
          </cell>
          <cell r="AL32">
            <v>12020</v>
          </cell>
          <cell r="AN32">
            <v>0</v>
          </cell>
          <cell r="AO32">
            <v>2</v>
          </cell>
          <cell r="AP32">
            <v>0</v>
          </cell>
          <cell r="AQ32">
            <v>19146</v>
          </cell>
          <cell r="AR32">
            <v>0</v>
          </cell>
          <cell r="AS32">
            <v>0</v>
          </cell>
          <cell r="AT32">
            <v>0</v>
          </cell>
          <cell r="AU32">
            <v>7641</v>
          </cell>
          <cell r="AW32">
            <v>0.89</v>
          </cell>
          <cell r="AY32">
            <v>9243</v>
          </cell>
          <cell r="AZ32">
            <v>0</v>
          </cell>
          <cell r="BA32">
            <v>0</v>
          </cell>
          <cell r="BB32">
            <v>0</v>
          </cell>
          <cell r="BC32">
            <v>1993</v>
          </cell>
          <cell r="BD32">
            <v>3</v>
          </cell>
          <cell r="BE32">
            <v>4</v>
          </cell>
          <cell r="BF32">
            <v>0</v>
          </cell>
          <cell r="BG32">
            <v>42528</v>
          </cell>
          <cell r="BH32">
            <v>-10632</v>
          </cell>
          <cell r="BL32">
            <v>0</v>
          </cell>
          <cell r="BN32">
            <v>0</v>
          </cell>
          <cell r="BO32">
            <v>6108.5397391310871</v>
          </cell>
          <cell r="BP32">
            <v>3.9785592783728134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W32">
            <v>0</v>
          </cell>
          <cell r="BY32">
            <v>0</v>
          </cell>
          <cell r="CA32">
            <v>13314</v>
          </cell>
          <cell r="CE32">
            <v>0</v>
          </cell>
          <cell r="CF32">
            <v>0</v>
          </cell>
          <cell r="CH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S32">
            <v>0</v>
          </cell>
          <cell r="CW32">
            <v>0</v>
          </cell>
          <cell r="CY32">
            <v>0</v>
          </cell>
          <cell r="DD32">
            <v>0</v>
          </cell>
          <cell r="DF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0.12297734627831715</v>
          </cell>
          <cell r="DN32">
            <v>0</v>
          </cell>
          <cell r="DO32">
            <v>1602</v>
          </cell>
          <cell r="DQ32">
            <v>109</v>
          </cell>
          <cell r="DS32">
            <v>0</v>
          </cell>
          <cell r="DU32">
            <v>109</v>
          </cell>
          <cell r="DW32">
            <v>1602</v>
          </cell>
          <cell r="EG32">
            <v>0</v>
          </cell>
          <cell r="EI32">
            <v>961.2</v>
          </cell>
          <cell r="EK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640.79999999999995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</v>
          </cell>
          <cell r="FJ32">
            <v>0</v>
          </cell>
          <cell r="FK32">
            <v>41796</v>
          </cell>
          <cell r="FL32">
            <v>0</v>
          </cell>
          <cell r="FM32">
            <v>2667</v>
          </cell>
          <cell r="FN32">
            <v>0</v>
          </cell>
          <cell r="FO32">
            <v>0</v>
          </cell>
          <cell r="FQ32">
            <v>2667</v>
          </cell>
          <cell r="FS32">
            <v>40001.114356466918</v>
          </cell>
          <cell r="FU32">
            <v>3</v>
          </cell>
          <cell r="FV32">
            <v>0</v>
          </cell>
          <cell r="FW32">
            <v>39440</v>
          </cell>
          <cell r="FX32">
            <v>0</v>
          </cell>
          <cell r="FY32">
            <v>2677</v>
          </cell>
          <cell r="FZ32">
            <v>0</v>
          </cell>
          <cell r="GA32">
            <v>0</v>
          </cell>
          <cell r="GB32">
            <v>0</v>
          </cell>
          <cell r="GC32">
            <v>2677</v>
          </cell>
          <cell r="GE32">
            <v>10173.034896422263</v>
          </cell>
          <cell r="GG32">
            <v>2.2524916943521593</v>
          </cell>
          <cell r="GH32">
            <v>0</v>
          </cell>
          <cell r="GI32">
            <v>29752</v>
          </cell>
          <cell r="GJ32">
            <v>0</v>
          </cell>
          <cell r="GK32">
            <v>2011</v>
          </cell>
          <cell r="GL32">
            <v>0</v>
          </cell>
          <cell r="GM32">
            <v>0</v>
          </cell>
          <cell r="GO32">
            <v>2011</v>
          </cell>
          <cell r="GQ32">
            <v>0</v>
          </cell>
          <cell r="HE32">
            <v>-23</v>
          </cell>
        </row>
        <row r="33">
          <cell r="A33">
            <v>24</v>
          </cell>
          <cell r="B33" t="str">
            <v>BELCHERTOWN</v>
          </cell>
          <cell r="E33">
            <v>0</v>
          </cell>
          <cell r="F33">
            <v>0</v>
          </cell>
          <cell r="I33">
            <v>0.5</v>
          </cell>
          <cell r="J33">
            <v>2363</v>
          </cell>
          <cell r="K33">
            <v>0</v>
          </cell>
          <cell r="L33">
            <v>0</v>
          </cell>
          <cell r="M33">
            <v>0</v>
          </cell>
          <cell r="O33">
            <v>3.72</v>
          </cell>
          <cell r="P33">
            <v>0</v>
          </cell>
          <cell r="Q33">
            <v>20742</v>
          </cell>
          <cell r="R33">
            <v>0</v>
          </cell>
          <cell r="S33">
            <v>0</v>
          </cell>
          <cell r="U33">
            <v>7087</v>
          </cell>
          <cell r="V33">
            <v>0</v>
          </cell>
          <cell r="W33">
            <v>8.73</v>
          </cell>
          <cell r="X33">
            <v>0</v>
          </cell>
          <cell r="Y33">
            <v>47501</v>
          </cell>
          <cell r="Z33">
            <v>0</v>
          </cell>
          <cell r="AA33">
            <v>0</v>
          </cell>
          <cell r="AB33">
            <v>0</v>
          </cell>
          <cell r="AC33">
            <v>26759</v>
          </cell>
          <cell r="AD33">
            <v>0</v>
          </cell>
          <cell r="AE33">
            <v>0</v>
          </cell>
          <cell r="AF33">
            <v>7.93</v>
          </cell>
          <cell r="AG33">
            <v>0</v>
          </cell>
          <cell r="AH33">
            <v>40908</v>
          </cell>
          <cell r="AJ33">
            <v>5903</v>
          </cell>
          <cell r="AL33">
            <v>16055</v>
          </cell>
          <cell r="AN33">
            <v>0</v>
          </cell>
          <cell r="AO33">
            <v>13.22</v>
          </cell>
          <cell r="AP33">
            <v>0</v>
          </cell>
          <cell r="AQ33">
            <v>79589</v>
          </cell>
          <cell r="AR33">
            <v>0</v>
          </cell>
          <cell r="AS33">
            <v>6513</v>
          </cell>
          <cell r="AT33">
            <v>0</v>
          </cell>
          <cell r="AU33">
            <v>49384</v>
          </cell>
          <cell r="AW33">
            <v>12</v>
          </cell>
          <cell r="AY33">
            <v>74640</v>
          </cell>
          <cell r="AZ33">
            <v>-6220</v>
          </cell>
          <cell r="BA33">
            <v>0</v>
          </cell>
          <cell r="BB33">
            <v>6220</v>
          </cell>
          <cell r="BC33">
            <v>20661</v>
          </cell>
          <cell r="BD33">
            <v>30</v>
          </cell>
          <cell r="BE33">
            <v>10</v>
          </cell>
          <cell r="BF33">
            <v>0</v>
          </cell>
          <cell r="BG33">
            <v>72300</v>
          </cell>
          <cell r="BH33">
            <v>0</v>
          </cell>
          <cell r="BI33">
            <v>20.51</v>
          </cell>
          <cell r="BJ33">
            <v>0</v>
          </cell>
          <cell r="BK33">
            <v>143301</v>
          </cell>
          <cell r="BL33">
            <v>0</v>
          </cell>
          <cell r="BM33">
            <v>7374</v>
          </cell>
          <cell r="BN33">
            <v>0</v>
          </cell>
          <cell r="BO33">
            <v>23619.625817207034</v>
          </cell>
          <cell r="BP33">
            <v>15.38372269968022</v>
          </cell>
          <cell r="BQ33">
            <v>15</v>
          </cell>
          <cell r="BR33">
            <v>0</v>
          </cell>
          <cell r="BS33">
            <v>110705.86055477071</v>
          </cell>
          <cell r="BT33">
            <v>0</v>
          </cell>
          <cell r="BU33">
            <v>11146.391149338475</v>
          </cell>
          <cell r="BW33">
            <v>0</v>
          </cell>
          <cell r="BY33">
            <v>11146.391149338475</v>
          </cell>
          <cell r="CA33">
            <v>46332.6</v>
          </cell>
          <cell r="CC33">
            <v>19</v>
          </cell>
          <cell r="CD33">
            <v>0</v>
          </cell>
          <cell r="CE33">
            <v>138041.30556566027</v>
          </cell>
          <cell r="CF33">
            <v>0</v>
          </cell>
          <cell r="CG33">
            <v>13901.663150236445</v>
          </cell>
          <cell r="CH33">
            <v>0</v>
          </cell>
          <cell r="CI33">
            <v>8560.9312477264448</v>
          </cell>
          <cell r="CJ33">
            <v>0</v>
          </cell>
          <cell r="CK33">
            <v>13901.663150236445</v>
          </cell>
          <cell r="CL33">
            <v>0</v>
          </cell>
          <cell r="CM33">
            <v>58223.445010889554</v>
          </cell>
          <cell r="CN33">
            <v>0</v>
          </cell>
          <cell r="CO33">
            <v>20</v>
          </cell>
          <cell r="CP33">
            <v>0</v>
          </cell>
          <cell r="CQ33">
            <v>159879.94082112118</v>
          </cell>
          <cell r="CS33">
            <v>16185.268505559947</v>
          </cell>
          <cell r="CU33">
            <v>0</v>
          </cell>
          <cell r="CW33">
            <v>16185.268505559947</v>
          </cell>
          <cell r="CY33">
            <v>38239.635255460918</v>
          </cell>
          <cell r="DA33">
            <v>26.422670475659608</v>
          </cell>
          <cell r="DB33">
            <v>0</v>
          </cell>
          <cell r="DC33">
            <v>233481</v>
          </cell>
          <cell r="DD33">
            <v>0</v>
          </cell>
          <cell r="DE33">
            <v>22083</v>
          </cell>
          <cell r="DF33">
            <v>0</v>
          </cell>
          <cell r="DG33">
            <v>0</v>
          </cell>
          <cell r="DH33">
            <v>0</v>
          </cell>
          <cell r="DI33">
            <v>22083</v>
          </cell>
          <cell r="DJ33">
            <v>0</v>
          </cell>
          <cell r="DK33">
            <v>97638</v>
          </cell>
          <cell r="DL33">
            <v>0</v>
          </cell>
          <cell r="DM33">
            <v>29.955932203389832</v>
          </cell>
          <cell r="DN33">
            <v>0</v>
          </cell>
          <cell r="DO33">
            <v>262657</v>
          </cell>
          <cell r="DQ33">
            <v>25498</v>
          </cell>
          <cell r="DS33">
            <v>10147</v>
          </cell>
          <cell r="DU33">
            <v>25498</v>
          </cell>
          <cell r="DW33">
            <v>82072.089609511648</v>
          </cell>
          <cell r="DY33">
            <v>26.795221843003411</v>
          </cell>
          <cell r="DZ33">
            <v>0</v>
          </cell>
          <cell r="EA33">
            <v>244383</v>
          </cell>
          <cell r="EC33">
            <v>23733</v>
          </cell>
          <cell r="EE33">
            <v>0</v>
          </cell>
          <cell r="EG33">
            <v>23733</v>
          </cell>
          <cell r="EI33">
            <v>46946.023671551528</v>
          </cell>
          <cell r="EK33">
            <v>23.4428428714143</v>
          </cell>
          <cell r="EL33">
            <v>0</v>
          </cell>
          <cell r="EM33">
            <v>206229</v>
          </cell>
          <cell r="EN33">
            <v>0</v>
          </cell>
          <cell r="EO33">
            <v>19832</v>
          </cell>
          <cell r="EP33">
            <v>0</v>
          </cell>
          <cell r="EQ33">
            <v>10258</v>
          </cell>
          <cell r="ER33">
            <v>0</v>
          </cell>
          <cell r="ES33">
            <v>19832</v>
          </cell>
          <cell r="ET33">
            <v>0</v>
          </cell>
          <cell r="EU33">
            <v>11670.4</v>
          </cell>
          <cell r="EV33">
            <v>0</v>
          </cell>
          <cell r="EW33">
            <v>29.914675767918087</v>
          </cell>
          <cell r="EX33">
            <v>0</v>
          </cell>
          <cell r="EY33">
            <v>240680</v>
          </cell>
          <cell r="EZ33">
            <v>0</v>
          </cell>
          <cell r="FA33">
            <v>24117</v>
          </cell>
          <cell r="FB33">
            <v>0</v>
          </cell>
          <cell r="FC33">
            <v>29695</v>
          </cell>
          <cell r="FD33">
            <v>0</v>
          </cell>
          <cell r="FE33">
            <v>24117</v>
          </cell>
          <cell r="FF33">
            <v>0</v>
          </cell>
          <cell r="FG33">
            <v>34451</v>
          </cell>
          <cell r="FH33">
            <v>0</v>
          </cell>
          <cell r="FI33">
            <v>32</v>
          </cell>
          <cell r="FJ33">
            <v>0</v>
          </cell>
          <cell r="FK33">
            <v>274670</v>
          </cell>
          <cell r="FL33">
            <v>0</v>
          </cell>
          <cell r="FM33">
            <v>26530</v>
          </cell>
          <cell r="FN33">
            <v>0</v>
          </cell>
          <cell r="FO33">
            <v>20060</v>
          </cell>
          <cell r="FQ33">
            <v>26530</v>
          </cell>
          <cell r="FS33">
            <v>40773.219318833639</v>
          </cell>
          <cell r="FU33">
            <v>43.837217758489231</v>
          </cell>
          <cell r="FV33">
            <v>0</v>
          </cell>
          <cell r="FW33">
            <v>406105</v>
          </cell>
          <cell r="FX33">
            <v>0</v>
          </cell>
          <cell r="FY33">
            <v>38058</v>
          </cell>
          <cell r="FZ33">
            <v>0</v>
          </cell>
          <cell r="GA33">
            <v>10272</v>
          </cell>
          <cell r="GB33">
            <v>0</v>
          </cell>
          <cell r="GC33">
            <v>38058</v>
          </cell>
          <cell r="GE33">
            <v>144622.0702409579</v>
          </cell>
          <cell r="GG33">
            <v>49.585335840820974</v>
          </cell>
          <cell r="GH33">
            <v>0</v>
          </cell>
          <cell r="GI33">
            <v>479612</v>
          </cell>
          <cell r="GJ33">
            <v>0</v>
          </cell>
          <cell r="GK33">
            <v>42283</v>
          </cell>
          <cell r="GL33">
            <v>0</v>
          </cell>
          <cell r="GM33">
            <v>22290</v>
          </cell>
          <cell r="GO33">
            <v>42283</v>
          </cell>
          <cell r="GQ33">
            <v>70719.944394201331</v>
          </cell>
          <cell r="HE33">
            <v>-24</v>
          </cell>
        </row>
        <row r="34">
          <cell r="A34">
            <v>25</v>
          </cell>
          <cell r="B34" t="str">
            <v>BELLINGHAM</v>
          </cell>
          <cell r="C34">
            <v>2</v>
          </cell>
          <cell r="D34">
            <v>9628</v>
          </cell>
          <cell r="E34">
            <v>0</v>
          </cell>
          <cell r="F34">
            <v>14364</v>
          </cell>
          <cell r="G34">
            <v>0</v>
          </cell>
          <cell r="I34">
            <v>4</v>
          </cell>
          <cell r="J34">
            <v>19512</v>
          </cell>
          <cell r="K34">
            <v>0</v>
          </cell>
          <cell r="L34">
            <v>8348</v>
          </cell>
          <cell r="M34">
            <v>0</v>
          </cell>
          <cell r="O34">
            <v>2</v>
          </cell>
          <cell r="P34">
            <v>0</v>
          </cell>
          <cell r="Q34">
            <v>10670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W34">
            <v>3</v>
          </cell>
          <cell r="X34">
            <v>0</v>
          </cell>
          <cell r="Y34">
            <v>10836</v>
          </cell>
          <cell r="Z34">
            <v>0</v>
          </cell>
          <cell r="AA34">
            <v>5418</v>
          </cell>
          <cell r="AB34">
            <v>0</v>
          </cell>
          <cell r="AC34">
            <v>166</v>
          </cell>
          <cell r="AD34">
            <v>0</v>
          </cell>
          <cell r="AE34">
            <v>0</v>
          </cell>
          <cell r="AF34">
            <v>3</v>
          </cell>
          <cell r="AG34">
            <v>0</v>
          </cell>
          <cell r="AH34">
            <v>16965</v>
          </cell>
          <cell r="AJ34">
            <v>0</v>
          </cell>
          <cell r="AL34">
            <v>6229</v>
          </cell>
          <cell r="AN34">
            <v>0</v>
          </cell>
          <cell r="AO34">
            <v>5.26</v>
          </cell>
          <cell r="AP34">
            <v>0</v>
          </cell>
          <cell r="AQ34">
            <v>29314</v>
          </cell>
          <cell r="AR34">
            <v>0</v>
          </cell>
          <cell r="AS34">
            <v>0</v>
          </cell>
          <cell r="AT34">
            <v>0</v>
          </cell>
          <cell r="AU34">
            <v>16093</v>
          </cell>
          <cell r="AW34">
            <v>3</v>
          </cell>
          <cell r="AY34">
            <v>19599</v>
          </cell>
          <cell r="AZ34">
            <v>0</v>
          </cell>
          <cell r="BA34">
            <v>0</v>
          </cell>
          <cell r="BB34">
            <v>0</v>
          </cell>
          <cell r="BC34">
            <v>8779</v>
          </cell>
          <cell r="BD34">
            <v>12</v>
          </cell>
          <cell r="BE34">
            <v>5.79</v>
          </cell>
          <cell r="BF34">
            <v>0</v>
          </cell>
          <cell r="BG34">
            <v>41175</v>
          </cell>
          <cell r="BH34">
            <v>0</v>
          </cell>
          <cell r="BI34">
            <v>8.6199999999999992</v>
          </cell>
          <cell r="BJ34">
            <v>0</v>
          </cell>
          <cell r="BK34">
            <v>54251</v>
          </cell>
          <cell r="BL34">
            <v>0</v>
          </cell>
          <cell r="BM34">
            <v>6518</v>
          </cell>
          <cell r="BN34">
            <v>0</v>
          </cell>
          <cell r="BO34">
            <v>7959.2397814718079</v>
          </cell>
          <cell r="BP34">
            <v>5.183940619805071</v>
          </cell>
          <cell r="BQ34">
            <v>7</v>
          </cell>
          <cell r="BR34">
            <v>0</v>
          </cell>
          <cell r="BS34">
            <v>51076.731915815843</v>
          </cell>
          <cell r="BT34">
            <v>0</v>
          </cell>
          <cell r="BU34">
            <v>5236</v>
          </cell>
          <cell r="BW34">
            <v>0</v>
          </cell>
          <cell r="BY34">
            <v>5236</v>
          </cell>
          <cell r="CA34">
            <v>16476</v>
          </cell>
          <cell r="CC34">
            <v>6.4778156996587031</v>
          </cell>
          <cell r="CD34">
            <v>0</v>
          </cell>
          <cell r="CE34">
            <v>50695.515358361779</v>
          </cell>
          <cell r="CF34">
            <v>0</v>
          </cell>
          <cell r="CG34">
            <v>5026.7849829351535</v>
          </cell>
          <cell r="CH34">
            <v>0</v>
          </cell>
          <cell r="CI34">
            <v>0</v>
          </cell>
          <cell r="CJ34">
            <v>0</v>
          </cell>
          <cell r="CK34">
            <v>5026.7849829351535</v>
          </cell>
          <cell r="CL34">
            <v>0</v>
          </cell>
          <cell r="CM34">
            <v>5230</v>
          </cell>
          <cell r="CN34">
            <v>0</v>
          </cell>
          <cell r="CO34">
            <v>8.979094076655052</v>
          </cell>
          <cell r="CP34">
            <v>0</v>
          </cell>
          <cell r="CQ34">
            <v>73269.502377814439</v>
          </cell>
          <cell r="CS34">
            <v>7282.0452961672472</v>
          </cell>
          <cell r="CU34">
            <v>0</v>
          </cell>
          <cell r="CW34">
            <v>7282.0452961672472</v>
          </cell>
          <cell r="CY34">
            <v>22573.987019452659</v>
          </cell>
          <cell r="DA34">
            <v>15</v>
          </cell>
          <cell r="DB34">
            <v>0</v>
          </cell>
          <cell r="DC34">
            <v>120807</v>
          </cell>
          <cell r="DD34">
            <v>0</v>
          </cell>
          <cell r="DE34">
            <v>11886</v>
          </cell>
          <cell r="DF34">
            <v>0</v>
          </cell>
          <cell r="DG34">
            <v>9327</v>
          </cell>
          <cell r="DH34">
            <v>0</v>
          </cell>
          <cell r="DI34">
            <v>11886</v>
          </cell>
          <cell r="DJ34">
            <v>0</v>
          </cell>
          <cell r="DK34">
            <v>61082</v>
          </cell>
          <cell r="DL34">
            <v>0</v>
          </cell>
          <cell r="DM34">
            <v>12</v>
          </cell>
          <cell r="DN34">
            <v>0</v>
          </cell>
          <cell r="DO34">
            <v>106868</v>
          </cell>
          <cell r="DQ34">
            <v>10524</v>
          </cell>
          <cell r="DS34">
            <v>0</v>
          </cell>
          <cell r="DU34">
            <v>10524</v>
          </cell>
          <cell r="DW34">
            <v>37552.093381092403</v>
          </cell>
          <cell r="DY34">
            <v>11</v>
          </cell>
          <cell r="DZ34">
            <v>0</v>
          </cell>
          <cell r="EA34">
            <v>93345</v>
          </cell>
          <cell r="EC34">
            <v>8930</v>
          </cell>
          <cell r="EE34">
            <v>9515</v>
          </cell>
          <cell r="EG34">
            <v>8930</v>
          </cell>
          <cell r="EI34">
            <v>19014.999048874226</v>
          </cell>
          <cell r="EK34">
            <v>12.809363517838094</v>
          </cell>
          <cell r="EL34">
            <v>0</v>
          </cell>
          <cell r="EM34">
            <v>109863</v>
          </cell>
          <cell r="EN34">
            <v>0</v>
          </cell>
          <cell r="EO34">
            <v>10545</v>
          </cell>
          <cell r="EP34">
            <v>0</v>
          </cell>
          <cell r="EQ34">
            <v>10754</v>
          </cell>
          <cell r="ER34">
            <v>0</v>
          </cell>
          <cell r="ES34">
            <v>10545</v>
          </cell>
          <cell r="ET34">
            <v>0</v>
          </cell>
          <cell r="EU34">
            <v>16518</v>
          </cell>
          <cell r="EV34">
            <v>0</v>
          </cell>
          <cell r="EW34">
            <v>11.121148800817256</v>
          </cell>
          <cell r="EX34">
            <v>0</v>
          </cell>
          <cell r="EY34">
            <v>96436</v>
          </cell>
          <cell r="EZ34">
            <v>0</v>
          </cell>
          <cell r="FA34">
            <v>9931</v>
          </cell>
          <cell r="FB34">
            <v>0</v>
          </cell>
          <cell r="FC34">
            <v>0</v>
          </cell>
          <cell r="FD34">
            <v>0</v>
          </cell>
          <cell r="FE34">
            <v>9931</v>
          </cell>
          <cell r="FF34">
            <v>0</v>
          </cell>
          <cell r="FG34">
            <v>4129.5</v>
          </cell>
          <cell r="FH34">
            <v>0</v>
          </cell>
          <cell r="FI34">
            <v>9.9594594594594597</v>
          </cell>
          <cell r="FJ34">
            <v>0</v>
          </cell>
          <cell r="FK34">
            <v>93306</v>
          </cell>
          <cell r="FL34">
            <v>0</v>
          </cell>
          <cell r="FM34">
            <v>8890</v>
          </cell>
          <cell r="FN34">
            <v>0</v>
          </cell>
          <cell r="FO34">
            <v>0</v>
          </cell>
          <cell r="FQ34">
            <v>8890</v>
          </cell>
          <cell r="FS34">
            <v>3952.1629279124827</v>
          </cell>
          <cell r="FU34">
            <v>12.053333333333335</v>
          </cell>
          <cell r="FV34">
            <v>0</v>
          </cell>
          <cell r="FW34">
            <v>114379</v>
          </cell>
          <cell r="FX34">
            <v>0</v>
          </cell>
          <cell r="FY34">
            <v>10717</v>
          </cell>
          <cell r="FZ34">
            <v>0</v>
          </cell>
          <cell r="GA34">
            <v>0</v>
          </cell>
          <cell r="GB34">
            <v>0</v>
          </cell>
          <cell r="GC34">
            <v>10717</v>
          </cell>
          <cell r="GE34">
            <v>24536.885058578053</v>
          </cell>
          <cell r="GG34">
            <v>6.4983388704318941</v>
          </cell>
          <cell r="GH34">
            <v>0</v>
          </cell>
          <cell r="GI34">
            <v>66021</v>
          </cell>
          <cell r="GJ34">
            <v>0</v>
          </cell>
          <cell r="GK34">
            <v>5764</v>
          </cell>
          <cell r="GL34">
            <v>0</v>
          </cell>
          <cell r="GM34">
            <v>0</v>
          </cell>
          <cell r="GO34">
            <v>5764</v>
          </cell>
          <cell r="GQ34">
            <v>0</v>
          </cell>
          <cell r="HE34">
            <v>-25</v>
          </cell>
        </row>
        <row r="35">
          <cell r="A35">
            <v>26</v>
          </cell>
          <cell r="B35" t="str">
            <v>BELMONT</v>
          </cell>
          <cell r="E35">
            <v>0</v>
          </cell>
          <cell r="F35">
            <v>0</v>
          </cell>
          <cell r="I35">
            <v>1</v>
          </cell>
          <cell r="J35">
            <v>6210</v>
          </cell>
          <cell r="K35">
            <v>0</v>
          </cell>
          <cell r="L35">
            <v>0</v>
          </cell>
          <cell r="M35">
            <v>3105</v>
          </cell>
          <cell r="O35">
            <v>4</v>
          </cell>
          <cell r="P35">
            <v>0</v>
          </cell>
          <cell r="Q35">
            <v>24192</v>
          </cell>
          <cell r="R35">
            <v>0</v>
          </cell>
          <cell r="S35">
            <v>0</v>
          </cell>
          <cell r="U35">
            <v>0</v>
          </cell>
          <cell r="V35">
            <v>9676</v>
          </cell>
          <cell r="W35">
            <v>5</v>
          </cell>
          <cell r="X35">
            <v>0</v>
          </cell>
          <cell r="Y35">
            <v>34485</v>
          </cell>
          <cell r="Z35">
            <v>0</v>
          </cell>
          <cell r="AA35">
            <v>0</v>
          </cell>
          <cell r="AB35">
            <v>0</v>
          </cell>
          <cell r="AC35">
            <v>10293</v>
          </cell>
          <cell r="AD35">
            <v>0</v>
          </cell>
          <cell r="AE35">
            <v>13795</v>
          </cell>
          <cell r="AL35">
            <v>6176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4117</v>
          </cell>
          <cell r="AZ35">
            <v>0</v>
          </cell>
          <cell r="BB35">
            <v>0</v>
          </cell>
          <cell r="BC35">
            <v>0</v>
          </cell>
          <cell r="BD35">
            <v>0</v>
          </cell>
          <cell r="BH35">
            <v>0</v>
          </cell>
          <cell r="BI35">
            <v>0.49</v>
          </cell>
          <cell r="BJ35">
            <v>0</v>
          </cell>
          <cell r="BK35">
            <v>3788</v>
          </cell>
          <cell r="BL35">
            <v>0</v>
          </cell>
          <cell r="BM35">
            <v>0</v>
          </cell>
          <cell r="BN35">
            <v>0</v>
          </cell>
          <cell r="BO35">
            <v>1158.6374508952258</v>
          </cell>
          <cell r="BP35">
            <v>0.75463334567530183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W35">
            <v>0</v>
          </cell>
          <cell r="BY35">
            <v>0</v>
          </cell>
          <cell r="CA35">
            <v>2272.8000000000002</v>
          </cell>
          <cell r="CC35">
            <v>2</v>
          </cell>
          <cell r="CD35">
            <v>0</v>
          </cell>
          <cell r="CE35">
            <v>17908</v>
          </cell>
          <cell r="CF35">
            <v>0</v>
          </cell>
          <cell r="CG35">
            <v>1552</v>
          </cell>
          <cell r="CH35">
            <v>0</v>
          </cell>
          <cell r="CI35">
            <v>0</v>
          </cell>
          <cell r="CJ35">
            <v>0</v>
          </cell>
          <cell r="CK35">
            <v>1552</v>
          </cell>
          <cell r="CL35">
            <v>0</v>
          </cell>
          <cell r="CM35">
            <v>19423</v>
          </cell>
          <cell r="CN35">
            <v>0</v>
          </cell>
          <cell r="CO35">
            <v>2.56993006993007</v>
          </cell>
          <cell r="CP35">
            <v>0</v>
          </cell>
          <cell r="CQ35">
            <v>22849.800095727067</v>
          </cell>
          <cell r="CS35">
            <v>2084.2132867132868</v>
          </cell>
          <cell r="CU35">
            <v>0</v>
          </cell>
          <cell r="CW35">
            <v>2084.2132867132868</v>
          </cell>
          <cell r="CY35">
            <v>15686.800095727067</v>
          </cell>
          <cell r="DA35">
            <v>2</v>
          </cell>
          <cell r="DB35">
            <v>0</v>
          </cell>
          <cell r="DC35">
            <v>18022</v>
          </cell>
          <cell r="DD35">
            <v>0</v>
          </cell>
          <cell r="DE35">
            <v>1698</v>
          </cell>
          <cell r="DF35">
            <v>0</v>
          </cell>
          <cell r="DG35">
            <v>0</v>
          </cell>
          <cell r="DH35">
            <v>0</v>
          </cell>
          <cell r="DI35">
            <v>1698</v>
          </cell>
          <cell r="DJ35">
            <v>0</v>
          </cell>
          <cell r="DK35">
            <v>10128</v>
          </cell>
          <cell r="DL35">
            <v>0</v>
          </cell>
          <cell r="DM35">
            <v>1.4744027303754266</v>
          </cell>
          <cell r="DN35">
            <v>0</v>
          </cell>
          <cell r="DO35">
            <v>4793</v>
          </cell>
          <cell r="DQ35">
            <v>424</v>
          </cell>
          <cell r="DS35">
            <v>10996</v>
          </cell>
          <cell r="DU35">
            <v>424</v>
          </cell>
          <cell r="DW35">
            <v>1976.7200382908268</v>
          </cell>
          <cell r="DY35">
            <v>2</v>
          </cell>
          <cell r="DZ35">
            <v>0</v>
          </cell>
          <cell r="EA35">
            <v>20679</v>
          </cell>
          <cell r="EC35">
            <v>1775</v>
          </cell>
          <cell r="EE35">
            <v>0</v>
          </cell>
          <cell r="EG35">
            <v>1775</v>
          </cell>
          <cell r="EI35">
            <v>15886</v>
          </cell>
          <cell r="EK35">
            <v>1</v>
          </cell>
          <cell r="EL35">
            <v>0</v>
          </cell>
          <cell r="EM35">
            <v>14230</v>
          </cell>
          <cell r="EN35">
            <v>0</v>
          </cell>
          <cell r="EO35">
            <v>893</v>
          </cell>
          <cell r="EP35">
            <v>0</v>
          </cell>
          <cell r="EQ35">
            <v>0</v>
          </cell>
          <cell r="ER35">
            <v>0</v>
          </cell>
          <cell r="ES35">
            <v>893</v>
          </cell>
          <cell r="ET35">
            <v>0</v>
          </cell>
          <cell r="EU35">
            <v>9531.6</v>
          </cell>
          <cell r="EV35">
            <v>0</v>
          </cell>
          <cell r="EW35">
            <v>1</v>
          </cell>
          <cell r="EX35">
            <v>0</v>
          </cell>
          <cell r="EY35">
            <v>14886</v>
          </cell>
          <cell r="EZ35">
            <v>0</v>
          </cell>
          <cell r="FA35">
            <v>893</v>
          </cell>
          <cell r="FB35">
            <v>0</v>
          </cell>
          <cell r="FC35">
            <v>0</v>
          </cell>
          <cell r="FD35">
            <v>0</v>
          </cell>
          <cell r="FE35">
            <v>893</v>
          </cell>
          <cell r="FF35">
            <v>0</v>
          </cell>
          <cell r="FG35">
            <v>7010.4</v>
          </cell>
          <cell r="FH35">
            <v>0</v>
          </cell>
          <cell r="FI35">
            <v>2</v>
          </cell>
          <cell r="FJ35">
            <v>0</v>
          </cell>
          <cell r="FK35">
            <v>22585</v>
          </cell>
          <cell r="FL35">
            <v>0</v>
          </cell>
          <cell r="FM35">
            <v>1755</v>
          </cell>
          <cell r="FN35">
            <v>0</v>
          </cell>
          <cell r="FO35">
            <v>0</v>
          </cell>
          <cell r="FQ35">
            <v>1755</v>
          </cell>
          <cell r="FS35">
            <v>7525.3316629557694</v>
          </cell>
          <cell r="FU35">
            <v>4.7278911564625847</v>
          </cell>
          <cell r="FV35">
            <v>0</v>
          </cell>
          <cell r="FW35">
            <v>40758</v>
          </cell>
          <cell r="FX35">
            <v>0</v>
          </cell>
          <cell r="FY35">
            <v>3329</v>
          </cell>
          <cell r="FZ35">
            <v>0</v>
          </cell>
          <cell r="GA35">
            <v>0</v>
          </cell>
          <cell r="GB35">
            <v>0</v>
          </cell>
          <cell r="GC35">
            <v>3329</v>
          </cell>
          <cell r="GE35">
            <v>19726.623582408251</v>
          </cell>
          <cell r="GG35">
            <v>2</v>
          </cell>
          <cell r="GH35">
            <v>0</v>
          </cell>
          <cell r="GI35">
            <v>28432</v>
          </cell>
          <cell r="GJ35">
            <v>0</v>
          </cell>
          <cell r="GK35">
            <v>1786</v>
          </cell>
          <cell r="GL35">
            <v>0</v>
          </cell>
          <cell r="GM35">
            <v>0</v>
          </cell>
          <cell r="GO35">
            <v>1786</v>
          </cell>
          <cell r="GQ35">
            <v>0</v>
          </cell>
          <cell r="HE35">
            <v>-26</v>
          </cell>
        </row>
        <row r="36">
          <cell r="A36">
            <v>27</v>
          </cell>
          <cell r="B36" t="str">
            <v>BERKLEY</v>
          </cell>
          <cell r="E36">
            <v>0</v>
          </cell>
          <cell r="F36">
            <v>0</v>
          </cell>
          <cell r="I36">
            <v>1</v>
          </cell>
          <cell r="J36">
            <v>4839</v>
          </cell>
          <cell r="K36">
            <v>0</v>
          </cell>
          <cell r="L36">
            <v>5341</v>
          </cell>
          <cell r="M36">
            <v>0</v>
          </cell>
          <cell r="O36">
            <v>2.96</v>
          </cell>
          <cell r="P36">
            <v>0</v>
          </cell>
          <cell r="Q36">
            <v>15398</v>
          </cell>
          <cell r="R36">
            <v>0</v>
          </cell>
          <cell r="S36">
            <v>0</v>
          </cell>
          <cell r="U36">
            <v>9678</v>
          </cell>
          <cell r="V36">
            <v>0</v>
          </cell>
          <cell r="W36">
            <v>1</v>
          </cell>
          <cell r="X36">
            <v>0</v>
          </cell>
          <cell r="Y36">
            <v>5716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</v>
          </cell>
          <cell r="AG36">
            <v>0</v>
          </cell>
          <cell r="AH36">
            <v>5716</v>
          </cell>
          <cell r="AJ36">
            <v>0</v>
          </cell>
          <cell r="AL36">
            <v>0</v>
          </cell>
          <cell r="AN36">
            <v>0</v>
          </cell>
          <cell r="AO36">
            <v>1.98</v>
          </cell>
          <cell r="AP36">
            <v>0</v>
          </cell>
          <cell r="AQ36">
            <v>12777</v>
          </cell>
          <cell r="AR36">
            <v>0</v>
          </cell>
          <cell r="AS36">
            <v>0</v>
          </cell>
          <cell r="AT36">
            <v>0</v>
          </cell>
          <cell r="AU36">
            <v>7061</v>
          </cell>
          <cell r="AW36">
            <v>2</v>
          </cell>
          <cell r="AY36">
            <v>14412</v>
          </cell>
          <cell r="AZ36">
            <v>0</v>
          </cell>
          <cell r="BA36">
            <v>0</v>
          </cell>
          <cell r="BB36">
            <v>0</v>
          </cell>
          <cell r="BC36">
            <v>5227</v>
          </cell>
          <cell r="BD36">
            <v>8</v>
          </cell>
          <cell r="BE36">
            <v>2</v>
          </cell>
          <cell r="BF36">
            <v>0</v>
          </cell>
          <cell r="BG36">
            <v>13612</v>
          </cell>
          <cell r="BH36">
            <v>0</v>
          </cell>
          <cell r="BI36">
            <v>3</v>
          </cell>
          <cell r="BJ36">
            <v>0</v>
          </cell>
          <cell r="BK36">
            <v>18975</v>
          </cell>
          <cell r="BL36">
            <v>0</v>
          </cell>
          <cell r="BM36">
            <v>0</v>
          </cell>
          <cell r="BN36">
            <v>0</v>
          </cell>
          <cell r="BO36">
            <v>1840.4227935682616</v>
          </cell>
          <cell r="BP36">
            <v>1.1986876559997199</v>
          </cell>
          <cell r="BQ36">
            <v>2.8503401360544216</v>
          </cell>
          <cell r="BR36">
            <v>0</v>
          </cell>
          <cell r="BS36">
            <v>18162.836734693876</v>
          </cell>
          <cell r="BT36">
            <v>0</v>
          </cell>
          <cell r="BU36">
            <v>2132.0544217687075</v>
          </cell>
          <cell r="BW36">
            <v>0</v>
          </cell>
          <cell r="BY36">
            <v>2132.0544217687075</v>
          </cell>
          <cell r="CA36">
            <v>3217.8</v>
          </cell>
          <cell r="CC36">
            <v>1</v>
          </cell>
          <cell r="CD36">
            <v>0</v>
          </cell>
          <cell r="CE36">
            <v>6640</v>
          </cell>
          <cell r="CF36">
            <v>0</v>
          </cell>
          <cell r="CG36">
            <v>776</v>
          </cell>
          <cell r="CH36">
            <v>0</v>
          </cell>
          <cell r="CI36">
            <v>0</v>
          </cell>
          <cell r="CJ36">
            <v>0</v>
          </cell>
          <cell r="CK36">
            <v>776</v>
          </cell>
          <cell r="CL36">
            <v>0</v>
          </cell>
          <cell r="CM36">
            <v>2145</v>
          </cell>
          <cell r="CN36">
            <v>0</v>
          </cell>
          <cell r="CO36">
            <v>1</v>
          </cell>
          <cell r="CP36">
            <v>0</v>
          </cell>
          <cell r="CQ36">
            <v>7489</v>
          </cell>
          <cell r="CS36">
            <v>811</v>
          </cell>
          <cell r="CU36">
            <v>0</v>
          </cell>
          <cell r="CW36">
            <v>811</v>
          </cell>
          <cell r="CY36">
            <v>849</v>
          </cell>
          <cell r="DA36">
            <v>1</v>
          </cell>
          <cell r="DB36">
            <v>0</v>
          </cell>
          <cell r="DC36">
            <v>7679</v>
          </cell>
          <cell r="DD36">
            <v>0</v>
          </cell>
          <cell r="DE36">
            <v>849</v>
          </cell>
          <cell r="DF36">
            <v>0</v>
          </cell>
          <cell r="DG36">
            <v>0</v>
          </cell>
          <cell r="DH36">
            <v>0</v>
          </cell>
          <cell r="DI36">
            <v>849</v>
          </cell>
          <cell r="DJ36">
            <v>0</v>
          </cell>
          <cell r="DK36">
            <v>699</v>
          </cell>
          <cell r="DL36">
            <v>0</v>
          </cell>
          <cell r="DM36">
            <v>1</v>
          </cell>
          <cell r="DN36">
            <v>0</v>
          </cell>
          <cell r="DO36">
            <v>7651</v>
          </cell>
          <cell r="DQ36">
            <v>893</v>
          </cell>
          <cell r="DS36">
            <v>0</v>
          </cell>
          <cell r="DU36">
            <v>893</v>
          </cell>
          <cell r="DW36">
            <v>453.6</v>
          </cell>
          <cell r="EG36">
            <v>0</v>
          </cell>
          <cell r="EI36">
            <v>76</v>
          </cell>
          <cell r="EK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Q36">
            <v>0</v>
          </cell>
          <cell r="FS36">
            <v>0</v>
          </cell>
          <cell r="FU36">
            <v>1.9963768115942029</v>
          </cell>
          <cell r="FV36">
            <v>0</v>
          </cell>
          <cell r="FW36">
            <v>21495</v>
          </cell>
          <cell r="FX36">
            <v>0</v>
          </cell>
          <cell r="FY36">
            <v>1783</v>
          </cell>
          <cell r="FZ36">
            <v>0</v>
          </cell>
          <cell r="GA36">
            <v>0</v>
          </cell>
          <cell r="GB36">
            <v>0</v>
          </cell>
          <cell r="GC36">
            <v>1783</v>
          </cell>
          <cell r="GE36">
            <v>20927.30262212619</v>
          </cell>
          <cell r="GG36">
            <v>1</v>
          </cell>
          <cell r="GH36">
            <v>0</v>
          </cell>
          <cell r="GI36">
            <v>11442</v>
          </cell>
          <cell r="GJ36">
            <v>0</v>
          </cell>
          <cell r="GK36">
            <v>894</v>
          </cell>
          <cell r="GL36">
            <v>0</v>
          </cell>
          <cell r="GM36">
            <v>0</v>
          </cell>
          <cell r="GO36">
            <v>894</v>
          </cell>
          <cell r="GQ36">
            <v>0</v>
          </cell>
          <cell r="HE36">
            <v>-27</v>
          </cell>
        </row>
        <row r="37">
          <cell r="A37">
            <v>28</v>
          </cell>
          <cell r="B37" t="str">
            <v>BERLIN</v>
          </cell>
          <cell r="E37">
            <v>0</v>
          </cell>
          <cell r="F37">
            <v>0</v>
          </cell>
          <cell r="J37">
            <v>0</v>
          </cell>
          <cell r="K37">
            <v>0</v>
          </cell>
          <cell r="L37">
            <v>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1.95</v>
          </cell>
          <cell r="AG37">
            <v>0</v>
          </cell>
          <cell r="AH37">
            <v>14278</v>
          </cell>
          <cell r="AJ37">
            <v>0</v>
          </cell>
          <cell r="AL37">
            <v>14278</v>
          </cell>
          <cell r="AN37">
            <v>0</v>
          </cell>
          <cell r="AO37">
            <v>1</v>
          </cell>
          <cell r="AP37">
            <v>0</v>
          </cell>
          <cell r="AQ37">
            <v>7569</v>
          </cell>
          <cell r="AR37">
            <v>0</v>
          </cell>
          <cell r="AS37">
            <v>0</v>
          </cell>
          <cell r="AT37">
            <v>0</v>
          </cell>
          <cell r="AU37">
            <v>8567</v>
          </cell>
          <cell r="AZ37">
            <v>0</v>
          </cell>
          <cell r="BB37">
            <v>0</v>
          </cell>
          <cell r="BC37">
            <v>5084</v>
          </cell>
          <cell r="BD37">
            <v>8</v>
          </cell>
          <cell r="BH37">
            <v>0</v>
          </cell>
          <cell r="BL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W37">
            <v>0</v>
          </cell>
          <cell r="BY37">
            <v>0</v>
          </cell>
          <cell r="CA37">
            <v>0</v>
          </cell>
          <cell r="CC37">
            <v>2</v>
          </cell>
          <cell r="CD37">
            <v>0</v>
          </cell>
          <cell r="CE37">
            <v>23216</v>
          </cell>
          <cell r="CF37">
            <v>0</v>
          </cell>
          <cell r="CG37">
            <v>1552</v>
          </cell>
          <cell r="CH37">
            <v>0</v>
          </cell>
          <cell r="CI37">
            <v>0</v>
          </cell>
          <cell r="CJ37">
            <v>0</v>
          </cell>
          <cell r="CK37">
            <v>1552</v>
          </cell>
          <cell r="CL37">
            <v>0</v>
          </cell>
          <cell r="CM37">
            <v>23216</v>
          </cell>
          <cell r="CN37">
            <v>0</v>
          </cell>
          <cell r="CO37">
            <v>3</v>
          </cell>
          <cell r="CP37">
            <v>0</v>
          </cell>
          <cell r="CQ37">
            <v>25546</v>
          </cell>
          <cell r="CS37">
            <v>1622</v>
          </cell>
          <cell r="CU37">
            <v>13584</v>
          </cell>
          <cell r="CW37">
            <v>1622</v>
          </cell>
          <cell r="CY37">
            <v>16260</v>
          </cell>
          <cell r="DA37">
            <v>6</v>
          </cell>
          <cell r="DB37">
            <v>0</v>
          </cell>
          <cell r="DC37">
            <v>81492</v>
          </cell>
          <cell r="DD37">
            <v>0</v>
          </cell>
          <cell r="DE37">
            <v>5094</v>
          </cell>
          <cell r="DF37">
            <v>0</v>
          </cell>
          <cell r="DG37">
            <v>0</v>
          </cell>
          <cell r="DH37">
            <v>0</v>
          </cell>
          <cell r="DI37">
            <v>5094</v>
          </cell>
          <cell r="DJ37">
            <v>0</v>
          </cell>
          <cell r="DK37">
            <v>66630</v>
          </cell>
          <cell r="DL37">
            <v>0</v>
          </cell>
          <cell r="DM37">
            <v>1</v>
          </cell>
          <cell r="DN37">
            <v>0</v>
          </cell>
          <cell r="DO37">
            <v>0</v>
          </cell>
          <cell r="DQ37">
            <v>0</v>
          </cell>
          <cell r="DS37">
            <v>15032</v>
          </cell>
          <cell r="DU37">
            <v>0</v>
          </cell>
          <cell r="DW37">
            <v>34499.599999999999</v>
          </cell>
          <cell r="DY37">
            <v>4</v>
          </cell>
          <cell r="DZ37">
            <v>0</v>
          </cell>
          <cell r="EA37">
            <v>60942</v>
          </cell>
          <cell r="EC37">
            <v>2679</v>
          </cell>
          <cell r="EE37">
            <v>21207</v>
          </cell>
          <cell r="EG37">
            <v>2679</v>
          </cell>
          <cell r="EI37">
            <v>83320.399999999994</v>
          </cell>
          <cell r="EK37">
            <v>3</v>
          </cell>
          <cell r="EL37">
            <v>0</v>
          </cell>
          <cell r="EM37">
            <v>32386</v>
          </cell>
          <cell r="EN37">
            <v>0</v>
          </cell>
          <cell r="EO37">
            <v>1786</v>
          </cell>
          <cell r="EP37">
            <v>0</v>
          </cell>
          <cell r="EQ37">
            <v>17086</v>
          </cell>
          <cell r="ER37">
            <v>0</v>
          </cell>
          <cell r="ES37">
            <v>1786</v>
          </cell>
          <cell r="ET37">
            <v>0</v>
          </cell>
          <cell r="EU37">
            <v>36565.199999999997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24376.799999999999</v>
          </cell>
          <cell r="FH37">
            <v>0</v>
          </cell>
          <cell r="FI37">
            <v>3</v>
          </cell>
          <cell r="FJ37">
            <v>0</v>
          </cell>
          <cell r="FK37">
            <v>51570</v>
          </cell>
          <cell r="FL37">
            <v>0</v>
          </cell>
          <cell r="FM37">
            <v>2673</v>
          </cell>
          <cell r="FN37">
            <v>0</v>
          </cell>
          <cell r="FO37">
            <v>0</v>
          </cell>
          <cell r="FQ37">
            <v>2673</v>
          </cell>
          <cell r="FS37">
            <v>49355.380116829336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E37">
            <v>12552.000421296203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O37">
            <v>0</v>
          </cell>
          <cell r="GQ37">
            <v>0</v>
          </cell>
          <cell r="HE37">
            <v>-28</v>
          </cell>
        </row>
        <row r="38">
          <cell r="A38">
            <v>29</v>
          </cell>
          <cell r="B38" t="str">
            <v>BERNARDSTON</v>
          </cell>
          <cell r="E38">
            <v>0</v>
          </cell>
          <cell r="F38">
            <v>0</v>
          </cell>
          <cell r="J38">
            <v>0</v>
          </cell>
          <cell r="K38">
            <v>0</v>
          </cell>
          <cell r="L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L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Z38">
            <v>0</v>
          </cell>
          <cell r="BB38">
            <v>0</v>
          </cell>
          <cell r="BC38">
            <v>0</v>
          </cell>
          <cell r="BD38">
            <v>0</v>
          </cell>
          <cell r="BH38">
            <v>0</v>
          </cell>
          <cell r="BL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W38">
            <v>0</v>
          </cell>
          <cell r="BY38">
            <v>0</v>
          </cell>
          <cell r="CA38">
            <v>0</v>
          </cell>
          <cell r="CE38">
            <v>0</v>
          </cell>
          <cell r="CF38">
            <v>0</v>
          </cell>
          <cell r="CH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S38">
            <v>0</v>
          </cell>
          <cell r="CW38">
            <v>0</v>
          </cell>
          <cell r="CY38">
            <v>0</v>
          </cell>
          <cell r="DD38">
            <v>0</v>
          </cell>
          <cell r="DF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U38">
            <v>0</v>
          </cell>
          <cell r="DW38">
            <v>0</v>
          </cell>
          <cell r="EG38">
            <v>0</v>
          </cell>
          <cell r="EI38">
            <v>0</v>
          </cell>
          <cell r="EK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Q38">
            <v>0</v>
          </cell>
          <cell r="FS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E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O38">
            <v>0</v>
          </cell>
          <cell r="GQ38">
            <v>0</v>
          </cell>
          <cell r="HE38">
            <v>-29</v>
          </cell>
        </row>
        <row r="39">
          <cell r="A39">
            <v>30</v>
          </cell>
          <cell r="B39" t="str">
            <v>BEVERLY</v>
          </cell>
          <cell r="C39">
            <v>2</v>
          </cell>
          <cell r="D39">
            <v>10288</v>
          </cell>
          <cell r="E39">
            <v>0</v>
          </cell>
          <cell r="F39">
            <v>4980</v>
          </cell>
          <cell r="G39">
            <v>5144</v>
          </cell>
          <cell r="I39">
            <v>1</v>
          </cell>
          <cell r="J39">
            <v>5045</v>
          </cell>
          <cell r="K39">
            <v>0</v>
          </cell>
          <cell r="L39">
            <v>0</v>
          </cell>
          <cell r="M39">
            <v>0</v>
          </cell>
          <cell r="O39">
            <v>2</v>
          </cell>
          <cell r="P39">
            <v>0</v>
          </cell>
          <cell r="Q39">
            <v>11110</v>
          </cell>
          <cell r="R39">
            <v>0</v>
          </cell>
          <cell r="S39">
            <v>0</v>
          </cell>
          <cell r="U39">
            <v>5047</v>
          </cell>
          <cell r="V39">
            <v>0</v>
          </cell>
          <cell r="W39">
            <v>1</v>
          </cell>
          <cell r="X39">
            <v>0</v>
          </cell>
          <cell r="Y39">
            <v>5889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L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7741</v>
          </cell>
          <cell r="AT39">
            <v>0</v>
          </cell>
          <cell r="AU39">
            <v>0</v>
          </cell>
          <cell r="AZ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2</v>
          </cell>
          <cell r="BF39">
            <v>0</v>
          </cell>
          <cell r="BG39">
            <v>17120</v>
          </cell>
          <cell r="BH39">
            <v>0</v>
          </cell>
          <cell r="BL39">
            <v>0</v>
          </cell>
          <cell r="BN39">
            <v>0</v>
          </cell>
          <cell r="BO39">
            <v>3141.9017675807186</v>
          </cell>
          <cell r="BP39">
            <v>2.0463552604996949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W39">
            <v>0</v>
          </cell>
          <cell r="BY39">
            <v>0</v>
          </cell>
          <cell r="CA39">
            <v>6848</v>
          </cell>
          <cell r="CC39">
            <v>4</v>
          </cell>
          <cell r="CD39">
            <v>0</v>
          </cell>
          <cell r="CE39">
            <v>37712</v>
          </cell>
          <cell r="CF39">
            <v>0</v>
          </cell>
          <cell r="CG39">
            <v>3104</v>
          </cell>
          <cell r="CH39">
            <v>0</v>
          </cell>
          <cell r="CI39">
            <v>0</v>
          </cell>
          <cell r="CJ39">
            <v>0</v>
          </cell>
          <cell r="CK39">
            <v>3104</v>
          </cell>
          <cell r="CL39">
            <v>0</v>
          </cell>
          <cell r="CM39">
            <v>37712</v>
          </cell>
          <cell r="CN39">
            <v>0</v>
          </cell>
          <cell r="CO39">
            <v>5</v>
          </cell>
          <cell r="CP39">
            <v>0</v>
          </cell>
          <cell r="CQ39">
            <v>38935</v>
          </cell>
          <cell r="CS39">
            <v>4055</v>
          </cell>
          <cell r="CU39">
            <v>0</v>
          </cell>
          <cell r="CW39">
            <v>4055</v>
          </cell>
          <cell r="CY39">
            <v>23850</v>
          </cell>
          <cell r="DA39">
            <v>8.6676649662662513</v>
          </cell>
          <cell r="DB39">
            <v>0</v>
          </cell>
          <cell r="DC39">
            <v>68173</v>
          </cell>
          <cell r="DD39">
            <v>0</v>
          </cell>
          <cell r="DE39">
            <v>6433</v>
          </cell>
          <cell r="DF39">
            <v>0</v>
          </cell>
          <cell r="DG39">
            <v>10226</v>
          </cell>
          <cell r="DH39">
            <v>0</v>
          </cell>
          <cell r="DI39">
            <v>6433</v>
          </cell>
          <cell r="DJ39">
            <v>0</v>
          </cell>
          <cell r="DK39">
            <v>45057</v>
          </cell>
          <cell r="DL39">
            <v>0</v>
          </cell>
          <cell r="DM39">
            <v>13.816964192504438</v>
          </cell>
          <cell r="DN39">
            <v>0</v>
          </cell>
          <cell r="DO39">
            <v>111685</v>
          </cell>
          <cell r="DQ39">
            <v>11444</v>
          </cell>
          <cell r="DS39">
            <v>9685</v>
          </cell>
          <cell r="DU39">
            <v>11444</v>
          </cell>
          <cell r="DW39">
            <v>61544</v>
          </cell>
          <cell r="DY39">
            <v>15.206451612903225</v>
          </cell>
          <cell r="DZ39">
            <v>0</v>
          </cell>
          <cell r="EA39">
            <v>148799</v>
          </cell>
          <cell r="EC39">
            <v>13069</v>
          </cell>
          <cell r="EE39">
            <v>5351</v>
          </cell>
          <cell r="EG39">
            <v>13069</v>
          </cell>
          <cell r="EI39">
            <v>74916.399999999994</v>
          </cell>
          <cell r="EK39">
            <v>11.038997893803348</v>
          </cell>
          <cell r="EL39">
            <v>0</v>
          </cell>
          <cell r="EM39">
            <v>112747</v>
          </cell>
          <cell r="EN39">
            <v>0</v>
          </cell>
          <cell r="EO39">
            <v>9847</v>
          </cell>
          <cell r="EP39">
            <v>0</v>
          </cell>
          <cell r="EQ39">
            <v>0</v>
          </cell>
          <cell r="ER39">
            <v>0</v>
          </cell>
          <cell r="ES39">
            <v>9847</v>
          </cell>
          <cell r="ET39">
            <v>0</v>
          </cell>
          <cell r="EU39">
            <v>39673.199999999997</v>
          </cell>
          <cell r="EV39">
            <v>0</v>
          </cell>
          <cell r="EW39">
            <v>10</v>
          </cell>
          <cell r="EX39">
            <v>0</v>
          </cell>
          <cell r="EY39">
            <v>109652</v>
          </cell>
          <cell r="EZ39">
            <v>0</v>
          </cell>
          <cell r="FA39">
            <v>8930</v>
          </cell>
          <cell r="FB39">
            <v>0</v>
          </cell>
          <cell r="FC39">
            <v>0</v>
          </cell>
          <cell r="FD39">
            <v>0</v>
          </cell>
          <cell r="FE39">
            <v>8930</v>
          </cell>
          <cell r="FF39">
            <v>0</v>
          </cell>
          <cell r="FG39">
            <v>14845.6</v>
          </cell>
          <cell r="FH39">
            <v>0</v>
          </cell>
          <cell r="FI39">
            <v>8.4487632508833919</v>
          </cell>
          <cell r="FJ39">
            <v>0</v>
          </cell>
          <cell r="FK39">
            <v>94244</v>
          </cell>
          <cell r="FL39">
            <v>0</v>
          </cell>
          <cell r="FM39">
            <v>7534</v>
          </cell>
          <cell r="FN39">
            <v>0</v>
          </cell>
          <cell r="FO39">
            <v>0</v>
          </cell>
          <cell r="FQ39">
            <v>7534</v>
          </cell>
          <cell r="FS39">
            <v>0</v>
          </cell>
          <cell r="FU39">
            <v>7.6833217118452017</v>
          </cell>
          <cell r="FV39">
            <v>0</v>
          </cell>
          <cell r="FW39">
            <v>89158</v>
          </cell>
          <cell r="FX39">
            <v>0</v>
          </cell>
          <cell r="FY39">
            <v>6862</v>
          </cell>
          <cell r="FZ39">
            <v>0</v>
          </cell>
          <cell r="GA39">
            <v>0</v>
          </cell>
          <cell r="GB39">
            <v>0</v>
          </cell>
          <cell r="GC39">
            <v>6862</v>
          </cell>
          <cell r="GE39">
            <v>0</v>
          </cell>
          <cell r="GG39">
            <v>7.7612903225806447</v>
          </cell>
          <cell r="GH39">
            <v>0</v>
          </cell>
          <cell r="GI39">
            <v>92555</v>
          </cell>
          <cell r="GJ39">
            <v>0</v>
          </cell>
          <cell r="GK39">
            <v>6930</v>
          </cell>
          <cell r="GL39">
            <v>0</v>
          </cell>
          <cell r="GM39">
            <v>0</v>
          </cell>
          <cell r="GO39">
            <v>6930</v>
          </cell>
          <cell r="GQ39">
            <v>3268.2010027222159</v>
          </cell>
          <cell r="HE39">
            <v>-30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4901</v>
          </cell>
          <cell r="E40">
            <v>0</v>
          </cell>
          <cell r="F40">
            <v>4911</v>
          </cell>
          <cell r="G40">
            <v>0</v>
          </cell>
          <cell r="I40">
            <v>4</v>
          </cell>
          <cell r="J40">
            <v>20335</v>
          </cell>
          <cell r="K40">
            <v>0</v>
          </cell>
          <cell r="L40">
            <v>12480</v>
          </cell>
          <cell r="M40">
            <v>0</v>
          </cell>
          <cell r="O40">
            <v>6.16</v>
          </cell>
          <cell r="P40">
            <v>0</v>
          </cell>
          <cell r="Q40">
            <v>30661</v>
          </cell>
          <cell r="R40">
            <v>0</v>
          </cell>
          <cell r="S40">
            <v>0</v>
          </cell>
          <cell r="U40">
            <v>5028</v>
          </cell>
          <cell r="V40">
            <v>0</v>
          </cell>
          <cell r="W40">
            <v>17.559999999999999</v>
          </cell>
          <cell r="X40">
            <v>0</v>
          </cell>
          <cell r="Y40">
            <v>102814</v>
          </cell>
          <cell r="Z40">
            <v>0</v>
          </cell>
          <cell r="AA40">
            <v>0</v>
          </cell>
          <cell r="AB40">
            <v>0</v>
          </cell>
          <cell r="AC40">
            <v>72153</v>
          </cell>
          <cell r="AD40">
            <v>0</v>
          </cell>
          <cell r="AE40">
            <v>0</v>
          </cell>
          <cell r="AF40">
            <v>18.399999999999999</v>
          </cell>
          <cell r="AG40">
            <v>0</v>
          </cell>
          <cell r="AH40">
            <v>94808</v>
          </cell>
          <cell r="AJ40">
            <v>11562</v>
          </cell>
          <cell r="AL40">
            <v>43292</v>
          </cell>
          <cell r="AN40">
            <v>0</v>
          </cell>
          <cell r="AO40">
            <v>26.62</v>
          </cell>
          <cell r="AP40">
            <v>0</v>
          </cell>
          <cell r="AQ40">
            <v>158947</v>
          </cell>
          <cell r="AR40">
            <v>0</v>
          </cell>
          <cell r="AS40">
            <v>0</v>
          </cell>
          <cell r="AT40">
            <v>0</v>
          </cell>
          <cell r="AU40">
            <v>93000</v>
          </cell>
          <cell r="AW40">
            <v>49.03</v>
          </cell>
          <cell r="AY40">
            <v>319055</v>
          </cell>
          <cell r="AZ40">
            <v>0</v>
          </cell>
          <cell r="BA40">
            <v>8073</v>
          </cell>
          <cell r="BB40">
            <v>0</v>
          </cell>
          <cell r="BC40">
            <v>176791</v>
          </cell>
          <cell r="BD40">
            <v>258</v>
          </cell>
          <cell r="BE40">
            <v>59.43</v>
          </cell>
          <cell r="BF40">
            <v>0</v>
          </cell>
          <cell r="BG40">
            <v>413218</v>
          </cell>
          <cell r="BH40">
            <v>0</v>
          </cell>
          <cell r="BI40">
            <v>62.09</v>
          </cell>
          <cell r="BJ40">
            <v>0</v>
          </cell>
          <cell r="BK40">
            <v>437447</v>
          </cell>
          <cell r="BL40">
            <v>-3292</v>
          </cell>
          <cell r="BM40">
            <v>7156</v>
          </cell>
          <cell r="BN40">
            <v>0</v>
          </cell>
          <cell r="BO40">
            <v>44280.872166341571</v>
          </cell>
          <cell r="BP40">
            <v>-978.74088486474648</v>
          </cell>
          <cell r="BQ40">
            <v>61.367124883504204</v>
          </cell>
          <cell r="BR40">
            <v>0</v>
          </cell>
          <cell r="BS40">
            <v>468647.7781342633</v>
          </cell>
          <cell r="BT40">
            <v>0</v>
          </cell>
          <cell r="BU40">
            <v>45902.609412861129</v>
          </cell>
          <cell r="BW40">
            <v>0</v>
          </cell>
          <cell r="BY40">
            <v>45902.609412861129</v>
          </cell>
          <cell r="CA40">
            <v>80111.378134263301</v>
          </cell>
          <cell r="CC40">
            <v>73.166700597176984</v>
          </cell>
          <cell r="CD40">
            <v>0</v>
          </cell>
          <cell r="CE40">
            <v>595769.0192046687</v>
          </cell>
          <cell r="CF40">
            <v>0</v>
          </cell>
          <cell r="CG40">
            <v>56001.359663409334</v>
          </cell>
          <cell r="CH40">
            <v>0</v>
          </cell>
          <cell r="CI40">
            <v>9054</v>
          </cell>
          <cell r="CJ40">
            <v>0</v>
          </cell>
          <cell r="CK40">
            <v>56001.359663409334</v>
          </cell>
          <cell r="CL40">
            <v>0</v>
          </cell>
          <cell r="CM40">
            <v>156850.24107040541</v>
          </cell>
          <cell r="CN40">
            <v>0</v>
          </cell>
          <cell r="CO40">
            <v>94.720392255468937</v>
          </cell>
          <cell r="CP40">
            <v>0</v>
          </cell>
          <cell r="CQ40">
            <v>737472.02715614787</v>
          </cell>
          <cell r="CS40">
            <v>74385.23811918532</v>
          </cell>
          <cell r="CU40">
            <v>27049.860259327168</v>
          </cell>
          <cell r="CW40">
            <v>74385.23811918532</v>
          </cell>
          <cell r="CY40">
            <v>231115.00795147917</v>
          </cell>
          <cell r="DA40">
            <v>115.79787234042551</v>
          </cell>
          <cell r="DB40">
            <v>0</v>
          </cell>
          <cell r="DC40">
            <v>956538</v>
          </cell>
          <cell r="DD40">
            <v>0</v>
          </cell>
          <cell r="DE40">
            <v>96898</v>
          </cell>
          <cell r="DF40">
            <v>0</v>
          </cell>
          <cell r="DG40">
            <v>14297</v>
          </cell>
          <cell r="DH40">
            <v>0</v>
          </cell>
          <cell r="DI40">
            <v>96898</v>
          </cell>
          <cell r="DJ40">
            <v>0</v>
          </cell>
          <cell r="DK40">
            <v>356253</v>
          </cell>
          <cell r="DL40">
            <v>0</v>
          </cell>
          <cell r="DM40">
            <v>143.65654794184948</v>
          </cell>
          <cell r="DN40">
            <v>0</v>
          </cell>
          <cell r="DO40">
            <v>1298647</v>
          </cell>
          <cell r="DQ40">
            <v>124554</v>
          </cell>
          <cell r="DS40">
            <v>39239</v>
          </cell>
          <cell r="DU40">
            <v>124554</v>
          </cell>
          <cell r="DW40">
            <v>530229.78688690299</v>
          </cell>
          <cell r="DY40">
            <v>175.33981708461226</v>
          </cell>
          <cell r="DZ40">
            <v>0</v>
          </cell>
          <cell r="EA40">
            <v>1654408</v>
          </cell>
          <cell r="EC40">
            <v>150170</v>
          </cell>
          <cell r="EE40">
            <v>73731</v>
          </cell>
          <cell r="EG40">
            <v>150170</v>
          </cell>
          <cell r="EI40">
            <v>648652.78913754085</v>
          </cell>
          <cell r="EK40">
            <v>189.42856253610063</v>
          </cell>
          <cell r="EL40">
            <v>0</v>
          </cell>
          <cell r="EM40">
            <v>1937452</v>
          </cell>
          <cell r="EN40">
            <v>0</v>
          </cell>
          <cell r="EO40">
            <v>167374</v>
          </cell>
          <cell r="EP40">
            <v>0</v>
          </cell>
          <cell r="EQ40">
            <v>22014</v>
          </cell>
          <cell r="ER40">
            <v>0</v>
          </cell>
          <cell r="ES40">
            <v>167374</v>
          </cell>
          <cell r="ET40">
            <v>0</v>
          </cell>
          <cell r="EU40">
            <v>633344.19999999995</v>
          </cell>
          <cell r="EV40">
            <v>0</v>
          </cell>
          <cell r="EW40">
            <v>183.74127198303719</v>
          </cell>
          <cell r="EX40">
            <v>0</v>
          </cell>
          <cell r="EY40">
            <v>1857520</v>
          </cell>
          <cell r="EZ40">
            <v>0</v>
          </cell>
          <cell r="FA40">
            <v>162161</v>
          </cell>
          <cell r="FB40">
            <v>0</v>
          </cell>
          <cell r="FC40">
            <v>0</v>
          </cell>
          <cell r="FD40">
            <v>0</v>
          </cell>
          <cell r="FE40">
            <v>162161</v>
          </cell>
          <cell r="FF40">
            <v>0</v>
          </cell>
          <cell r="FG40">
            <v>213065.4</v>
          </cell>
          <cell r="FH40">
            <v>0</v>
          </cell>
          <cell r="FI40">
            <v>198.74098298272111</v>
          </cell>
          <cell r="FJ40">
            <v>0</v>
          </cell>
          <cell r="FK40">
            <v>2067919</v>
          </cell>
          <cell r="FL40">
            <v>0</v>
          </cell>
          <cell r="FM40">
            <v>173862</v>
          </cell>
          <cell r="FN40">
            <v>0</v>
          </cell>
          <cell r="FO40">
            <v>45940</v>
          </cell>
          <cell r="FQ40">
            <v>173862</v>
          </cell>
          <cell r="FS40">
            <v>269085.87693712884</v>
          </cell>
          <cell r="FU40">
            <v>206.52653258347948</v>
          </cell>
          <cell r="FV40">
            <v>0</v>
          </cell>
          <cell r="FW40">
            <v>2344768</v>
          </cell>
          <cell r="FX40">
            <v>0</v>
          </cell>
          <cell r="FY40">
            <v>182646</v>
          </cell>
          <cell r="FZ40">
            <v>0</v>
          </cell>
          <cell r="GA40">
            <v>26893</v>
          </cell>
          <cell r="GB40">
            <v>0</v>
          </cell>
          <cell r="GC40">
            <v>182646</v>
          </cell>
          <cell r="GE40">
            <v>389639.94187371322</v>
          </cell>
          <cell r="GG40">
            <v>202.88797555990274</v>
          </cell>
          <cell r="GH40">
            <v>0</v>
          </cell>
          <cell r="GI40">
            <v>2544331</v>
          </cell>
          <cell r="GJ40">
            <v>0</v>
          </cell>
          <cell r="GK40">
            <v>178394</v>
          </cell>
          <cell r="GL40">
            <v>0</v>
          </cell>
          <cell r="GM40">
            <v>39990</v>
          </cell>
          <cell r="GO40">
            <v>178394</v>
          </cell>
          <cell r="GQ40">
            <v>191996.46650169371</v>
          </cell>
          <cell r="HE40">
            <v>-31</v>
          </cell>
        </row>
        <row r="41">
          <cell r="A41">
            <v>32</v>
          </cell>
          <cell r="B41" t="str">
            <v>BLACKSTONE</v>
          </cell>
          <cell r="E41">
            <v>0</v>
          </cell>
          <cell r="F41">
            <v>0</v>
          </cell>
          <cell r="J41">
            <v>0</v>
          </cell>
          <cell r="K41">
            <v>0</v>
          </cell>
          <cell r="L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L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Z41">
            <v>0</v>
          </cell>
          <cell r="BB41">
            <v>0</v>
          </cell>
          <cell r="BC41">
            <v>0</v>
          </cell>
          <cell r="BD41">
            <v>0</v>
          </cell>
          <cell r="BH41">
            <v>0</v>
          </cell>
          <cell r="BL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W41">
            <v>0</v>
          </cell>
          <cell r="BY41">
            <v>0</v>
          </cell>
          <cell r="CA41">
            <v>0</v>
          </cell>
          <cell r="CE41">
            <v>0</v>
          </cell>
          <cell r="CF41">
            <v>0</v>
          </cell>
          <cell r="CH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S41">
            <v>0</v>
          </cell>
          <cell r="CW41">
            <v>0</v>
          </cell>
          <cell r="CY41">
            <v>0</v>
          </cell>
          <cell r="DD41">
            <v>0</v>
          </cell>
          <cell r="DF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U41">
            <v>0</v>
          </cell>
          <cell r="DW41">
            <v>0</v>
          </cell>
          <cell r="EG41">
            <v>0</v>
          </cell>
          <cell r="EI41">
            <v>0</v>
          </cell>
          <cell r="EK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Q41">
            <v>0</v>
          </cell>
          <cell r="FS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E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O41">
            <v>0</v>
          </cell>
          <cell r="GQ41">
            <v>0</v>
          </cell>
          <cell r="HE41">
            <v>-32</v>
          </cell>
        </row>
        <row r="42">
          <cell r="A42">
            <v>33</v>
          </cell>
          <cell r="B42" t="str">
            <v>BLANDFORD</v>
          </cell>
          <cell r="E42">
            <v>0</v>
          </cell>
          <cell r="F42">
            <v>0</v>
          </cell>
          <cell r="J42">
            <v>0</v>
          </cell>
          <cell r="K42">
            <v>0</v>
          </cell>
          <cell r="L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L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Z42">
            <v>0</v>
          </cell>
          <cell r="BB42">
            <v>0</v>
          </cell>
          <cell r="BC42">
            <v>0</v>
          </cell>
          <cell r="BD42">
            <v>0</v>
          </cell>
          <cell r="BH42">
            <v>0</v>
          </cell>
          <cell r="BL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W42">
            <v>0</v>
          </cell>
          <cell r="BY42">
            <v>0</v>
          </cell>
          <cell r="CA42">
            <v>0</v>
          </cell>
          <cell r="CE42">
            <v>0</v>
          </cell>
          <cell r="CF42">
            <v>0</v>
          </cell>
          <cell r="CH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S42">
            <v>0</v>
          </cell>
          <cell r="CW42">
            <v>0</v>
          </cell>
          <cell r="CY42">
            <v>0</v>
          </cell>
          <cell r="DD42">
            <v>0</v>
          </cell>
          <cell r="DF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U42">
            <v>0</v>
          </cell>
          <cell r="DW42">
            <v>0</v>
          </cell>
          <cell r="EG42">
            <v>0</v>
          </cell>
          <cell r="EI42">
            <v>0</v>
          </cell>
          <cell r="EK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Q42">
            <v>0</v>
          </cell>
          <cell r="FS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E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O42">
            <v>0</v>
          </cell>
          <cell r="GQ42">
            <v>0</v>
          </cell>
          <cell r="HE42">
            <v>-33</v>
          </cell>
        </row>
        <row r="43">
          <cell r="A43">
            <v>34</v>
          </cell>
          <cell r="B43" t="str">
            <v>BOLTON</v>
          </cell>
          <cell r="E43">
            <v>0</v>
          </cell>
          <cell r="F43">
            <v>0</v>
          </cell>
          <cell r="J43">
            <v>0</v>
          </cell>
          <cell r="K43">
            <v>0</v>
          </cell>
          <cell r="L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Z43">
            <v>0</v>
          </cell>
          <cell r="BB43">
            <v>0</v>
          </cell>
          <cell r="BC43">
            <v>0</v>
          </cell>
          <cell r="BD43">
            <v>0</v>
          </cell>
          <cell r="BH43">
            <v>0</v>
          </cell>
          <cell r="BL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W43">
            <v>0</v>
          </cell>
          <cell r="BY43">
            <v>0</v>
          </cell>
          <cell r="CA43">
            <v>0</v>
          </cell>
          <cell r="CE43">
            <v>0</v>
          </cell>
          <cell r="CF43">
            <v>0</v>
          </cell>
          <cell r="CH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S43">
            <v>0</v>
          </cell>
          <cell r="CW43">
            <v>0</v>
          </cell>
          <cell r="CY43">
            <v>0</v>
          </cell>
          <cell r="DD43">
            <v>0</v>
          </cell>
          <cell r="DF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U43">
            <v>0</v>
          </cell>
          <cell r="DW43">
            <v>0</v>
          </cell>
          <cell r="EG43">
            <v>0</v>
          </cell>
          <cell r="EI43">
            <v>0</v>
          </cell>
          <cell r="EK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Q43">
            <v>0</v>
          </cell>
          <cell r="FS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E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O43">
            <v>0</v>
          </cell>
          <cell r="GQ43">
            <v>0</v>
          </cell>
          <cell r="HE43">
            <v>-34</v>
          </cell>
        </row>
        <row r="44">
          <cell r="A44">
            <v>35</v>
          </cell>
          <cell r="B44" t="str">
            <v>BOSTON</v>
          </cell>
          <cell r="C44">
            <v>784.47799999999995</v>
          </cell>
          <cell r="D44">
            <v>5801808</v>
          </cell>
          <cell r="E44">
            <v>0</v>
          </cell>
          <cell r="F44">
            <v>5256000</v>
          </cell>
          <cell r="G44">
            <v>0</v>
          </cell>
          <cell r="I44">
            <v>1314.84</v>
          </cell>
          <cell r="J44">
            <v>10384359</v>
          </cell>
          <cell r="K44">
            <v>0</v>
          </cell>
          <cell r="L44">
            <v>3081800</v>
          </cell>
          <cell r="M44">
            <v>0</v>
          </cell>
          <cell r="N44">
            <v>0</v>
          </cell>
          <cell r="O44">
            <v>1508.63</v>
          </cell>
          <cell r="P44">
            <v>0</v>
          </cell>
          <cell r="Q44">
            <v>11228344</v>
          </cell>
          <cell r="R44">
            <v>0</v>
          </cell>
          <cell r="S44">
            <v>502936</v>
          </cell>
          <cell r="U44">
            <v>2026200</v>
          </cell>
          <cell r="V44">
            <v>0</v>
          </cell>
          <cell r="W44">
            <v>1765.18</v>
          </cell>
          <cell r="X44">
            <v>0</v>
          </cell>
          <cell r="Y44">
            <v>13421568</v>
          </cell>
          <cell r="Z44">
            <v>25643</v>
          </cell>
          <cell r="AA44">
            <v>1148341</v>
          </cell>
          <cell r="AB44">
            <v>-7151</v>
          </cell>
          <cell r="AC44">
            <v>2193224</v>
          </cell>
          <cell r="AD44">
            <v>25643</v>
          </cell>
          <cell r="AE44">
            <v>0</v>
          </cell>
          <cell r="AF44">
            <v>2082.54</v>
          </cell>
          <cell r="AG44">
            <v>0</v>
          </cell>
          <cell r="AH44">
            <v>17296918</v>
          </cell>
          <cell r="AJ44">
            <v>818049</v>
          </cell>
          <cell r="AL44">
            <v>5216927</v>
          </cell>
          <cell r="AN44">
            <v>0</v>
          </cell>
          <cell r="AO44">
            <v>2550.9699999999998</v>
          </cell>
          <cell r="AP44">
            <v>0</v>
          </cell>
          <cell r="AQ44">
            <v>21892408</v>
          </cell>
          <cell r="AR44">
            <v>126495</v>
          </cell>
          <cell r="AS44">
            <v>858805</v>
          </cell>
          <cell r="AT44">
            <v>-1655</v>
          </cell>
          <cell r="AU44">
            <v>7787732</v>
          </cell>
          <cell r="AV44">
            <v>0</v>
          </cell>
          <cell r="AW44">
            <v>2888.75</v>
          </cell>
          <cell r="AX44">
            <v>0</v>
          </cell>
          <cell r="AY44">
            <v>26417322</v>
          </cell>
          <cell r="AZ44">
            <v>54589</v>
          </cell>
          <cell r="BA44">
            <v>1208623</v>
          </cell>
          <cell r="BB44">
            <v>2514</v>
          </cell>
          <cell r="BC44">
            <v>7970814</v>
          </cell>
          <cell r="BD44">
            <v>60323</v>
          </cell>
          <cell r="BE44">
            <v>3364.97</v>
          </cell>
          <cell r="BF44">
            <v>0</v>
          </cell>
          <cell r="BG44">
            <v>32112929</v>
          </cell>
          <cell r="BH44">
            <v>17408</v>
          </cell>
          <cell r="BI44">
            <v>3967.25</v>
          </cell>
          <cell r="BJ44">
            <v>0</v>
          </cell>
          <cell r="BK44">
            <v>36486492</v>
          </cell>
          <cell r="BL44">
            <v>0</v>
          </cell>
          <cell r="BM44">
            <v>1628333</v>
          </cell>
          <cell r="BN44">
            <v>0</v>
          </cell>
          <cell r="BO44">
            <v>2927537.3833322451</v>
          </cell>
          <cell r="BP44">
            <v>1906.7373736849986</v>
          </cell>
          <cell r="BQ44">
            <v>4434.0847711002252</v>
          </cell>
          <cell r="BR44">
            <v>0</v>
          </cell>
          <cell r="BS44">
            <v>38709903.034374781</v>
          </cell>
          <cell r="BT44">
            <v>0</v>
          </cell>
          <cell r="BU44">
            <v>3165364.9967920952</v>
          </cell>
          <cell r="BW44">
            <v>2030835.095668532</v>
          </cell>
          <cell r="BY44">
            <v>3165364.9967920952</v>
          </cell>
          <cell r="CA44">
            <v>7057312.6343747806</v>
          </cell>
          <cell r="CC44">
            <v>4182.254640197084</v>
          </cell>
          <cell r="CD44">
            <v>0</v>
          </cell>
          <cell r="CE44">
            <v>40796304.157258198</v>
          </cell>
          <cell r="CF44">
            <v>16978.191891878843</v>
          </cell>
          <cell r="CG44">
            <v>3126382.3116934653</v>
          </cell>
          <cell r="CH44">
            <v>774.98751164786518</v>
          </cell>
          <cell r="CI44">
            <v>1591572.3289836016</v>
          </cell>
          <cell r="CJ44">
            <v>644.06756756757386</v>
          </cell>
          <cell r="CK44">
            <v>3126382.3116934653</v>
          </cell>
          <cell r="CL44">
            <v>822.17670083697885</v>
          </cell>
          <cell r="CM44">
            <v>5144556.1228834167</v>
          </cell>
          <cell r="CN44">
            <v>0</v>
          </cell>
          <cell r="CO44">
            <v>4508.6216208077058</v>
          </cell>
          <cell r="CP44">
            <v>0</v>
          </cell>
          <cell r="CQ44">
            <v>44821668.671566829</v>
          </cell>
          <cell r="CS44">
            <v>3536021.2531578001</v>
          </cell>
          <cell r="CU44">
            <v>1523971.2986169553</v>
          </cell>
          <cell r="CW44">
            <v>3536021.2531578001</v>
          </cell>
          <cell r="CY44">
            <v>6176584.7062005103</v>
          </cell>
          <cell r="DA44">
            <v>4762.8560919874762</v>
          </cell>
          <cell r="DB44">
            <v>0</v>
          </cell>
          <cell r="DC44">
            <v>51531409</v>
          </cell>
          <cell r="DD44">
            <v>0</v>
          </cell>
          <cell r="DE44">
            <v>3934955</v>
          </cell>
          <cell r="DF44">
            <v>0</v>
          </cell>
          <cell r="DG44">
            <v>1478388</v>
          </cell>
          <cell r="DH44">
            <v>0</v>
          </cell>
          <cell r="DI44">
            <v>3934955</v>
          </cell>
          <cell r="DJ44">
            <v>0</v>
          </cell>
          <cell r="DK44">
            <v>9952728</v>
          </cell>
          <cell r="DL44">
            <v>0</v>
          </cell>
          <cell r="DM44">
            <v>4962.1030625893973</v>
          </cell>
          <cell r="DN44">
            <v>0</v>
          </cell>
          <cell r="DO44">
            <v>56976947</v>
          </cell>
          <cell r="DQ44">
            <v>4280977</v>
          </cell>
          <cell r="DS44">
            <v>2059300</v>
          </cell>
          <cell r="DU44">
            <v>4280977</v>
          </cell>
          <cell r="DW44">
            <v>11078132.36440498</v>
          </cell>
          <cell r="DY44">
            <v>5086.1115371540009</v>
          </cell>
          <cell r="DZ44">
            <v>0</v>
          </cell>
          <cell r="EA44">
            <v>57620700</v>
          </cell>
          <cell r="EC44">
            <v>4399557</v>
          </cell>
          <cell r="EE44">
            <v>1755858</v>
          </cell>
          <cell r="EG44">
            <v>4399557</v>
          </cell>
          <cell r="EI44">
            <v>6588180.654616517</v>
          </cell>
          <cell r="EK44">
            <v>5272.9080604767987</v>
          </cell>
          <cell r="EL44">
            <v>0</v>
          </cell>
          <cell r="EM44">
            <v>63743064</v>
          </cell>
          <cell r="EN44">
            <v>0</v>
          </cell>
          <cell r="EO44">
            <v>4549770</v>
          </cell>
          <cell r="EP44">
            <v>0</v>
          </cell>
          <cell r="EQ44">
            <v>1733071</v>
          </cell>
          <cell r="ER44">
            <v>0</v>
          </cell>
          <cell r="ES44">
            <v>4549770</v>
          </cell>
          <cell r="ET44">
            <v>0</v>
          </cell>
          <cell r="EU44">
            <v>8686831</v>
          </cell>
          <cell r="EV44">
            <v>0</v>
          </cell>
          <cell r="EW44">
            <v>5749.3231049152682</v>
          </cell>
          <cell r="EX44">
            <v>0</v>
          </cell>
          <cell r="EY44">
            <v>69097291</v>
          </cell>
          <cell r="EZ44">
            <v>23332</v>
          </cell>
          <cell r="FA44">
            <v>4988447</v>
          </cell>
          <cell r="FB44">
            <v>1786</v>
          </cell>
          <cell r="FC44">
            <v>1104717</v>
          </cell>
          <cell r="FD44">
            <v>0</v>
          </cell>
          <cell r="FE44">
            <v>4988447</v>
          </cell>
          <cell r="FF44">
            <v>1786</v>
          </cell>
          <cell r="FG44">
            <v>7142319.2000000002</v>
          </cell>
          <cell r="FH44">
            <v>0</v>
          </cell>
          <cell r="FI44">
            <v>6557.6779309947406</v>
          </cell>
          <cell r="FJ44">
            <v>0</v>
          </cell>
          <cell r="FK44">
            <v>83804595</v>
          </cell>
          <cell r="FL44">
            <v>0</v>
          </cell>
          <cell r="FM44">
            <v>5735863</v>
          </cell>
          <cell r="FN44">
            <v>0</v>
          </cell>
          <cell r="FO44">
            <v>1397244</v>
          </cell>
          <cell r="FQ44">
            <v>5735863</v>
          </cell>
          <cell r="FS44">
            <v>16843979.386372816</v>
          </cell>
          <cell r="FU44">
            <v>7502.5774798663006</v>
          </cell>
          <cell r="FV44">
            <v>0</v>
          </cell>
          <cell r="FW44">
            <v>104089891</v>
          </cell>
          <cell r="FX44">
            <v>0</v>
          </cell>
          <cell r="FY44">
            <v>6569452</v>
          </cell>
          <cell r="FZ44">
            <v>0</v>
          </cell>
          <cell r="GA44">
            <v>1708779</v>
          </cell>
          <cell r="GB44">
            <v>0</v>
          </cell>
          <cell r="GC44">
            <v>6569452</v>
          </cell>
          <cell r="GE44">
            <v>26105601.066553406</v>
          </cell>
          <cell r="GG44">
            <v>8423.3104107684285</v>
          </cell>
          <cell r="GH44">
            <v>0</v>
          </cell>
          <cell r="GI44">
            <v>118442033</v>
          </cell>
          <cell r="GJ44">
            <v>0</v>
          </cell>
          <cell r="GK44">
            <v>7368241</v>
          </cell>
          <cell r="GL44">
            <v>0</v>
          </cell>
          <cell r="GM44">
            <v>1493852</v>
          </cell>
          <cell r="GO44">
            <v>7368241</v>
          </cell>
          <cell r="GQ44">
            <v>13807973.175040219</v>
          </cell>
          <cell r="HE44">
            <v>-35</v>
          </cell>
        </row>
        <row r="45">
          <cell r="A45">
            <v>36</v>
          </cell>
          <cell r="B45" t="str">
            <v>BOURNE</v>
          </cell>
          <cell r="E45">
            <v>0</v>
          </cell>
          <cell r="F45">
            <v>0</v>
          </cell>
          <cell r="J45">
            <v>0</v>
          </cell>
          <cell r="K45">
            <v>0</v>
          </cell>
          <cell r="L45">
            <v>0</v>
          </cell>
          <cell r="Q45">
            <v>0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5572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5.42</v>
          </cell>
          <cell r="AG45">
            <v>0</v>
          </cell>
          <cell r="AH45">
            <v>32634</v>
          </cell>
          <cell r="AJ45">
            <v>0</v>
          </cell>
          <cell r="AL45">
            <v>32634</v>
          </cell>
          <cell r="AN45">
            <v>0</v>
          </cell>
          <cell r="AO45">
            <v>6.87</v>
          </cell>
          <cell r="AP45">
            <v>0</v>
          </cell>
          <cell r="AQ45">
            <v>30316</v>
          </cell>
          <cell r="AR45">
            <v>0</v>
          </cell>
          <cell r="AS45">
            <v>12450</v>
          </cell>
          <cell r="AT45">
            <v>0</v>
          </cell>
          <cell r="AU45">
            <v>19580</v>
          </cell>
          <cell r="AW45">
            <v>8.61</v>
          </cell>
          <cell r="AY45">
            <v>53156</v>
          </cell>
          <cell r="AZ45">
            <v>0</v>
          </cell>
          <cell r="BA45">
            <v>6985</v>
          </cell>
          <cell r="BB45">
            <v>0</v>
          </cell>
          <cell r="BC45">
            <v>31953</v>
          </cell>
          <cell r="BD45">
            <v>47</v>
          </cell>
          <cell r="BE45">
            <v>13.19</v>
          </cell>
          <cell r="BF45">
            <v>0</v>
          </cell>
          <cell r="BG45">
            <v>99994</v>
          </cell>
          <cell r="BH45">
            <v>0</v>
          </cell>
          <cell r="BI45">
            <v>12.28</v>
          </cell>
          <cell r="BJ45">
            <v>0</v>
          </cell>
          <cell r="BK45">
            <v>90398</v>
          </cell>
          <cell r="BL45">
            <v>0</v>
          </cell>
          <cell r="BM45">
            <v>8014</v>
          </cell>
          <cell r="BN45">
            <v>0</v>
          </cell>
          <cell r="BO45">
            <v>11390.25034487781</v>
          </cell>
          <cell r="BP45">
            <v>7.418595626433671</v>
          </cell>
          <cell r="BQ45">
            <v>13.97902097902098</v>
          </cell>
          <cell r="BR45">
            <v>0</v>
          </cell>
          <cell r="BS45">
            <v>114820.53493758533</v>
          </cell>
          <cell r="BT45">
            <v>0</v>
          </cell>
          <cell r="BU45">
            <v>10439.4422874841</v>
          </cell>
          <cell r="BW45">
            <v>0</v>
          </cell>
          <cell r="BY45">
            <v>10439.4422874841</v>
          </cell>
          <cell r="CA45">
            <v>43157.734937585323</v>
          </cell>
          <cell r="CC45">
            <v>11.707070707070708</v>
          </cell>
          <cell r="CD45">
            <v>0</v>
          </cell>
          <cell r="CE45">
            <v>73520.282828282827</v>
          </cell>
          <cell r="CF45">
            <v>0</v>
          </cell>
          <cell r="CG45">
            <v>6464.0538720538716</v>
          </cell>
          <cell r="CH45">
            <v>0</v>
          </cell>
          <cell r="CI45">
            <v>32850.956228956231</v>
          </cell>
          <cell r="CJ45">
            <v>0</v>
          </cell>
          <cell r="CK45">
            <v>6464.0538720538716</v>
          </cell>
          <cell r="CL45">
            <v>0</v>
          </cell>
          <cell r="CM45">
            <v>14654</v>
          </cell>
          <cell r="CN45">
            <v>0</v>
          </cell>
          <cell r="CO45">
            <v>13.675982301098344</v>
          </cell>
          <cell r="CP45">
            <v>0</v>
          </cell>
          <cell r="CQ45">
            <v>123284.64394497193</v>
          </cell>
          <cell r="CS45">
            <v>10280.221646190757</v>
          </cell>
          <cell r="CU45">
            <v>10569.243325301204</v>
          </cell>
          <cell r="CW45">
            <v>10280.221646190757</v>
          </cell>
          <cell r="CY45">
            <v>59533.361116689106</v>
          </cell>
          <cell r="DA45">
            <v>17.28135593220339</v>
          </cell>
          <cell r="DB45">
            <v>0</v>
          </cell>
          <cell r="DC45">
            <v>137253</v>
          </cell>
          <cell r="DD45">
            <v>0</v>
          </cell>
          <cell r="DE45">
            <v>12109</v>
          </cell>
          <cell r="DF45">
            <v>0</v>
          </cell>
          <cell r="DG45">
            <v>32844</v>
          </cell>
          <cell r="DH45">
            <v>0</v>
          </cell>
          <cell r="DI45">
            <v>12109</v>
          </cell>
          <cell r="DJ45">
            <v>0</v>
          </cell>
          <cell r="DK45">
            <v>43827</v>
          </cell>
          <cell r="DL45">
            <v>0</v>
          </cell>
          <cell r="DM45">
            <v>25.641128743586684</v>
          </cell>
          <cell r="DN45">
            <v>0</v>
          </cell>
          <cell r="DO45">
            <v>219429</v>
          </cell>
          <cell r="DQ45">
            <v>19325</v>
          </cell>
          <cell r="DS45">
            <v>43700</v>
          </cell>
          <cell r="DU45">
            <v>19325</v>
          </cell>
          <cell r="DW45">
            <v>110462.75807969249</v>
          </cell>
          <cell r="DY45">
            <v>34.645051194539249</v>
          </cell>
          <cell r="DZ45">
            <v>0</v>
          </cell>
          <cell r="EA45">
            <v>324289</v>
          </cell>
          <cell r="EC45">
            <v>29152</v>
          </cell>
          <cell r="EE45">
            <v>22236</v>
          </cell>
          <cell r="EG45">
            <v>29152</v>
          </cell>
          <cell r="EI45">
            <v>159752.94242201123</v>
          </cell>
          <cell r="EK45">
            <v>41.814588525661193</v>
          </cell>
          <cell r="EL45">
            <v>0</v>
          </cell>
          <cell r="EM45">
            <v>407865</v>
          </cell>
          <cell r="EN45">
            <v>0</v>
          </cell>
          <cell r="EO45">
            <v>34058</v>
          </cell>
          <cell r="EP45">
            <v>0</v>
          </cell>
          <cell r="EQ45">
            <v>42499</v>
          </cell>
          <cell r="ER45">
            <v>0</v>
          </cell>
          <cell r="ES45">
            <v>34058</v>
          </cell>
          <cell r="ET45">
            <v>0</v>
          </cell>
          <cell r="EU45">
            <v>179362.4</v>
          </cell>
          <cell r="EV45">
            <v>0</v>
          </cell>
          <cell r="EW45">
            <v>73.725324848162217</v>
          </cell>
          <cell r="EX45">
            <v>0</v>
          </cell>
          <cell r="EY45">
            <v>716971</v>
          </cell>
          <cell r="EZ45">
            <v>0</v>
          </cell>
          <cell r="FA45">
            <v>58077</v>
          </cell>
          <cell r="FB45">
            <v>0</v>
          </cell>
          <cell r="FC45">
            <v>102076</v>
          </cell>
          <cell r="FD45">
            <v>0</v>
          </cell>
          <cell r="FE45">
            <v>58077</v>
          </cell>
          <cell r="FF45">
            <v>0</v>
          </cell>
          <cell r="FG45">
            <v>371944</v>
          </cell>
          <cell r="FH45">
            <v>0</v>
          </cell>
          <cell r="FI45">
            <v>78.48169301850433</v>
          </cell>
          <cell r="FJ45">
            <v>0</v>
          </cell>
          <cell r="FK45">
            <v>856255</v>
          </cell>
          <cell r="FL45">
            <v>0</v>
          </cell>
          <cell r="FM45">
            <v>65620</v>
          </cell>
          <cell r="FN45">
            <v>0</v>
          </cell>
          <cell r="FO45">
            <v>62635</v>
          </cell>
          <cell r="FQ45">
            <v>65620</v>
          </cell>
          <cell r="FS45">
            <v>227257.26406731919</v>
          </cell>
          <cell r="FU45">
            <v>94.366502463054189</v>
          </cell>
          <cell r="FV45">
            <v>0</v>
          </cell>
          <cell r="FW45">
            <v>1079064</v>
          </cell>
          <cell r="FX45">
            <v>0</v>
          </cell>
          <cell r="FY45">
            <v>78392</v>
          </cell>
          <cell r="FZ45">
            <v>0</v>
          </cell>
          <cell r="GA45">
            <v>81277</v>
          </cell>
          <cell r="GB45">
            <v>0</v>
          </cell>
          <cell r="GC45">
            <v>78392</v>
          </cell>
          <cell r="GE45">
            <v>346403.5699745898</v>
          </cell>
          <cell r="GG45">
            <v>98.976190476190482</v>
          </cell>
          <cell r="GH45">
            <v>0</v>
          </cell>
          <cell r="GI45">
            <v>1227899</v>
          </cell>
          <cell r="GJ45">
            <v>0</v>
          </cell>
          <cell r="GK45">
            <v>85137</v>
          </cell>
          <cell r="GL45">
            <v>0</v>
          </cell>
          <cell r="GM45">
            <v>40974</v>
          </cell>
          <cell r="GO45">
            <v>85137</v>
          </cell>
          <cell r="GQ45">
            <v>143191.84463943509</v>
          </cell>
          <cell r="HE45">
            <v>-36</v>
          </cell>
        </row>
        <row r="46">
          <cell r="A46">
            <v>37</v>
          </cell>
          <cell r="B46" t="str">
            <v>BOXBOROUGH</v>
          </cell>
          <cell r="E46">
            <v>0</v>
          </cell>
          <cell r="F46">
            <v>0</v>
          </cell>
          <cell r="J46">
            <v>0</v>
          </cell>
          <cell r="K46">
            <v>0</v>
          </cell>
          <cell r="L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1.52</v>
          </cell>
          <cell r="X46">
            <v>0</v>
          </cell>
          <cell r="Y46">
            <v>7261</v>
          </cell>
          <cell r="Z46">
            <v>0</v>
          </cell>
          <cell r="AA46">
            <v>0</v>
          </cell>
          <cell r="AB46">
            <v>0</v>
          </cell>
          <cell r="AC46">
            <v>7261</v>
          </cell>
          <cell r="AD46">
            <v>0</v>
          </cell>
          <cell r="AE46">
            <v>0</v>
          </cell>
          <cell r="AL46">
            <v>4357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2905</v>
          </cell>
          <cell r="AZ46">
            <v>0</v>
          </cell>
          <cell r="BB46">
            <v>0</v>
          </cell>
          <cell r="BC46">
            <v>0</v>
          </cell>
          <cell r="BD46">
            <v>0</v>
          </cell>
          <cell r="BH46">
            <v>0</v>
          </cell>
          <cell r="BL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W46">
            <v>0</v>
          </cell>
          <cell r="BY46">
            <v>0</v>
          </cell>
          <cell r="CA46">
            <v>0</v>
          </cell>
          <cell r="CC46">
            <v>1</v>
          </cell>
          <cell r="CD46">
            <v>0</v>
          </cell>
          <cell r="CE46">
            <v>9451</v>
          </cell>
          <cell r="CF46">
            <v>0</v>
          </cell>
          <cell r="CG46">
            <v>776</v>
          </cell>
          <cell r="CH46">
            <v>0</v>
          </cell>
          <cell r="CI46">
            <v>0</v>
          </cell>
          <cell r="CJ46">
            <v>0</v>
          </cell>
          <cell r="CK46">
            <v>776</v>
          </cell>
          <cell r="CL46">
            <v>0</v>
          </cell>
          <cell r="CM46">
            <v>9451</v>
          </cell>
          <cell r="CN46">
            <v>0</v>
          </cell>
          <cell r="CS46">
            <v>0</v>
          </cell>
          <cell r="CW46">
            <v>0</v>
          </cell>
          <cell r="CY46">
            <v>5671</v>
          </cell>
          <cell r="DD46">
            <v>0</v>
          </cell>
          <cell r="DF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3780</v>
          </cell>
          <cell r="DL46">
            <v>0</v>
          </cell>
          <cell r="DU46">
            <v>0</v>
          </cell>
          <cell r="DW46">
            <v>0</v>
          </cell>
          <cell r="EG46">
            <v>0</v>
          </cell>
          <cell r="EI46">
            <v>0</v>
          </cell>
          <cell r="EK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Q46">
            <v>0</v>
          </cell>
          <cell r="FS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E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O46">
            <v>0</v>
          </cell>
          <cell r="GQ46">
            <v>0</v>
          </cell>
          <cell r="HE46">
            <v>-37</v>
          </cell>
        </row>
        <row r="47">
          <cell r="A47">
            <v>38</v>
          </cell>
          <cell r="B47" t="str">
            <v>BOXFORD</v>
          </cell>
          <cell r="E47">
            <v>0</v>
          </cell>
          <cell r="F47">
            <v>0</v>
          </cell>
          <cell r="J47">
            <v>0</v>
          </cell>
          <cell r="K47">
            <v>0</v>
          </cell>
          <cell r="L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L47">
            <v>0</v>
          </cell>
          <cell r="AO47">
            <v>1</v>
          </cell>
          <cell r="AP47">
            <v>0</v>
          </cell>
          <cell r="AQ47">
            <v>4810</v>
          </cell>
          <cell r="AR47">
            <v>0</v>
          </cell>
          <cell r="AS47">
            <v>0</v>
          </cell>
          <cell r="AT47">
            <v>0</v>
          </cell>
          <cell r="AU47">
            <v>4810</v>
          </cell>
          <cell r="AW47">
            <v>0.33</v>
          </cell>
          <cell r="AY47">
            <v>2283</v>
          </cell>
          <cell r="AZ47">
            <v>0</v>
          </cell>
          <cell r="BA47">
            <v>0</v>
          </cell>
          <cell r="BB47">
            <v>0</v>
          </cell>
          <cell r="BC47">
            <v>2569</v>
          </cell>
          <cell r="BD47">
            <v>4</v>
          </cell>
          <cell r="BH47">
            <v>0</v>
          </cell>
          <cell r="BL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W47">
            <v>0</v>
          </cell>
          <cell r="BY47">
            <v>0</v>
          </cell>
          <cell r="CA47">
            <v>0</v>
          </cell>
          <cell r="CE47">
            <v>0</v>
          </cell>
          <cell r="CF47">
            <v>0</v>
          </cell>
          <cell r="CH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S47">
            <v>0</v>
          </cell>
          <cell r="CW47">
            <v>0</v>
          </cell>
          <cell r="CY47">
            <v>0</v>
          </cell>
          <cell r="DD47">
            <v>0</v>
          </cell>
          <cell r="DF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U47">
            <v>0</v>
          </cell>
          <cell r="DW47">
            <v>0</v>
          </cell>
          <cell r="EG47">
            <v>0</v>
          </cell>
          <cell r="EI47">
            <v>0</v>
          </cell>
          <cell r="EK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Q47">
            <v>0</v>
          </cell>
          <cell r="FS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E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O47">
            <v>0</v>
          </cell>
          <cell r="GQ47">
            <v>0</v>
          </cell>
          <cell r="HE47">
            <v>-38</v>
          </cell>
        </row>
        <row r="48">
          <cell r="A48">
            <v>39</v>
          </cell>
          <cell r="B48" t="str">
            <v>BOYLSTON</v>
          </cell>
          <cell r="E48">
            <v>0</v>
          </cell>
          <cell r="F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O48">
            <v>1.6</v>
          </cell>
          <cell r="AP48">
            <v>0</v>
          </cell>
          <cell r="AQ48">
            <v>9942</v>
          </cell>
          <cell r="AR48">
            <v>0</v>
          </cell>
          <cell r="AS48">
            <v>0</v>
          </cell>
          <cell r="AT48">
            <v>0</v>
          </cell>
          <cell r="AU48">
            <v>9942</v>
          </cell>
          <cell r="AW48">
            <v>0.55000000000000004</v>
          </cell>
          <cell r="AY48">
            <v>4072</v>
          </cell>
          <cell r="AZ48">
            <v>0</v>
          </cell>
          <cell r="BA48">
            <v>0</v>
          </cell>
          <cell r="BB48">
            <v>0</v>
          </cell>
          <cell r="BC48">
            <v>5310</v>
          </cell>
          <cell r="BD48">
            <v>8</v>
          </cell>
          <cell r="BH48">
            <v>0</v>
          </cell>
          <cell r="BI48">
            <v>1</v>
          </cell>
          <cell r="BJ48">
            <v>0</v>
          </cell>
          <cell r="BK48">
            <v>8047</v>
          </cell>
          <cell r="BL48">
            <v>0</v>
          </cell>
          <cell r="BM48">
            <v>0</v>
          </cell>
          <cell r="BN48">
            <v>0</v>
          </cell>
          <cell r="BO48">
            <v>2461.3399069044044</v>
          </cell>
          <cell r="BP48">
            <v>1.6030978174885604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W48">
            <v>0</v>
          </cell>
          <cell r="BY48">
            <v>0</v>
          </cell>
          <cell r="CA48">
            <v>4828.2</v>
          </cell>
          <cell r="CC48">
            <v>1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10191</v>
          </cell>
          <cell r="CJ48">
            <v>0</v>
          </cell>
          <cell r="CK48">
            <v>0</v>
          </cell>
          <cell r="CL48">
            <v>0</v>
          </cell>
          <cell r="CM48">
            <v>3219</v>
          </cell>
          <cell r="CN48">
            <v>0</v>
          </cell>
          <cell r="CO48">
            <v>3.5839160839160842</v>
          </cell>
          <cell r="CP48">
            <v>0</v>
          </cell>
          <cell r="CQ48">
            <v>25082.073426573428</v>
          </cell>
          <cell r="CS48">
            <v>2095.5559440559441</v>
          </cell>
          <cell r="CU48">
            <v>10518</v>
          </cell>
          <cell r="CW48">
            <v>2095.5559440559441</v>
          </cell>
          <cell r="CY48">
            <v>25082.073426573428</v>
          </cell>
          <cell r="DA48">
            <v>2</v>
          </cell>
          <cell r="DB48">
            <v>0</v>
          </cell>
          <cell r="DC48">
            <v>21012</v>
          </cell>
          <cell r="DD48">
            <v>0</v>
          </cell>
          <cell r="DE48">
            <v>1698</v>
          </cell>
          <cell r="DF48">
            <v>0</v>
          </cell>
          <cell r="DG48">
            <v>0</v>
          </cell>
          <cell r="DH48">
            <v>0</v>
          </cell>
          <cell r="DI48">
            <v>1698</v>
          </cell>
          <cell r="DJ48">
            <v>0</v>
          </cell>
          <cell r="DK48">
            <v>15049</v>
          </cell>
          <cell r="DL48">
            <v>0</v>
          </cell>
          <cell r="DM48">
            <v>5</v>
          </cell>
          <cell r="DN48">
            <v>0</v>
          </cell>
          <cell r="DO48">
            <v>52285</v>
          </cell>
          <cell r="DQ48">
            <v>4465</v>
          </cell>
          <cell r="DS48">
            <v>0</v>
          </cell>
          <cell r="DU48">
            <v>4465</v>
          </cell>
          <cell r="DW48">
            <v>41305.82937062937</v>
          </cell>
          <cell r="DY48">
            <v>6</v>
          </cell>
          <cell r="DZ48">
            <v>0</v>
          </cell>
          <cell r="EA48">
            <v>65967</v>
          </cell>
          <cell r="EC48">
            <v>5358</v>
          </cell>
          <cell r="EE48">
            <v>0</v>
          </cell>
          <cell r="EG48">
            <v>5358</v>
          </cell>
          <cell r="EI48">
            <v>32445.8</v>
          </cell>
          <cell r="EK48">
            <v>3.9661016949152543</v>
          </cell>
          <cell r="EL48">
            <v>0</v>
          </cell>
          <cell r="EM48">
            <v>30440</v>
          </cell>
          <cell r="EN48">
            <v>0</v>
          </cell>
          <cell r="EO48">
            <v>2649</v>
          </cell>
          <cell r="EP48">
            <v>0</v>
          </cell>
          <cell r="EQ48">
            <v>11168</v>
          </cell>
          <cell r="ER48">
            <v>0</v>
          </cell>
          <cell r="ES48">
            <v>2649</v>
          </cell>
          <cell r="ET48">
            <v>0</v>
          </cell>
          <cell r="EU48">
            <v>20718.400000000001</v>
          </cell>
          <cell r="EV48">
            <v>0</v>
          </cell>
          <cell r="EW48">
            <v>2.8966666666666665</v>
          </cell>
          <cell r="EX48">
            <v>0</v>
          </cell>
          <cell r="EY48">
            <v>35224</v>
          </cell>
          <cell r="EZ48">
            <v>0</v>
          </cell>
          <cell r="FA48">
            <v>2583</v>
          </cell>
          <cell r="FB48">
            <v>0</v>
          </cell>
          <cell r="FC48">
            <v>0</v>
          </cell>
          <cell r="FD48">
            <v>0</v>
          </cell>
          <cell r="FE48">
            <v>2583</v>
          </cell>
          <cell r="FF48">
            <v>0</v>
          </cell>
          <cell r="FG48">
            <v>10256.799999999999</v>
          </cell>
          <cell r="FH48">
            <v>0</v>
          </cell>
          <cell r="FI48">
            <v>2</v>
          </cell>
          <cell r="FJ48">
            <v>0</v>
          </cell>
          <cell r="FK48">
            <v>28229</v>
          </cell>
          <cell r="FL48">
            <v>0</v>
          </cell>
          <cell r="FM48">
            <v>1784</v>
          </cell>
          <cell r="FN48">
            <v>0</v>
          </cell>
          <cell r="FO48">
            <v>0</v>
          </cell>
          <cell r="FQ48">
            <v>1784</v>
          </cell>
          <cell r="FS48">
            <v>1144.6390269483786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E48">
            <v>1164.412837220885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O48">
            <v>0</v>
          </cell>
          <cell r="GQ48">
            <v>0</v>
          </cell>
          <cell r="HE48">
            <v>-39</v>
          </cell>
        </row>
        <row r="49">
          <cell r="A49">
            <v>40</v>
          </cell>
          <cell r="B49" t="str">
            <v>BRAINTREE</v>
          </cell>
          <cell r="C49">
            <v>0.28999999999999998</v>
          </cell>
          <cell r="D49">
            <v>1550</v>
          </cell>
          <cell r="E49">
            <v>0</v>
          </cell>
          <cell r="F49">
            <v>5420</v>
          </cell>
          <cell r="G49">
            <v>775</v>
          </cell>
          <cell r="I49">
            <v>3</v>
          </cell>
          <cell r="J49">
            <v>16530</v>
          </cell>
          <cell r="K49">
            <v>0</v>
          </cell>
          <cell r="L49">
            <v>0</v>
          </cell>
          <cell r="M49">
            <v>0</v>
          </cell>
          <cell r="O49">
            <v>1.38</v>
          </cell>
          <cell r="P49">
            <v>0</v>
          </cell>
          <cell r="Q49">
            <v>7987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2</v>
          </cell>
          <cell r="X49">
            <v>0</v>
          </cell>
          <cell r="Y49">
            <v>12024</v>
          </cell>
          <cell r="Z49">
            <v>0</v>
          </cell>
          <cell r="AA49">
            <v>0</v>
          </cell>
          <cell r="AB49">
            <v>0</v>
          </cell>
          <cell r="AC49">
            <v>4037</v>
          </cell>
          <cell r="AD49">
            <v>0</v>
          </cell>
          <cell r="AE49">
            <v>0</v>
          </cell>
          <cell r="AF49">
            <v>3</v>
          </cell>
          <cell r="AG49">
            <v>0</v>
          </cell>
          <cell r="AH49">
            <v>18327</v>
          </cell>
          <cell r="AJ49">
            <v>0</v>
          </cell>
          <cell r="AL49">
            <v>8725</v>
          </cell>
          <cell r="AN49">
            <v>0</v>
          </cell>
          <cell r="AO49">
            <v>2.15</v>
          </cell>
          <cell r="AP49">
            <v>0</v>
          </cell>
          <cell r="AQ49">
            <v>9954</v>
          </cell>
          <cell r="AR49">
            <v>0</v>
          </cell>
          <cell r="AS49">
            <v>5554</v>
          </cell>
          <cell r="AT49">
            <v>0</v>
          </cell>
          <cell r="AU49">
            <v>5397</v>
          </cell>
          <cell r="AW49">
            <v>3.7</v>
          </cell>
          <cell r="AY49">
            <v>28567</v>
          </cell>
          <cell r="AZ49">
            <v>0</v>
          </cell>
          <cell r="BA49">
            <v>0</v>
          </cell>
          <cell r="BB49">
            <v>0</v>
          </cell>
          <cell r="BC49">
            <v>18814</v>
          </cell>
          <cell r="BD49">
            <v>28</v>
          </cell>
          <cell r="BE49">
            <v>7.95</v>
          </cell>
          <cell r="BF49">
            <v>0</v>
          </cell>
          <cell r="BG49">
            <v>60388</v>
          </cell>
          <cell r="BH49">
            <v>0</v>
          </cell>
          <cell r="BI49">
            <v>9.64</v>
          </cell>
          <cell r="BJ49">
            <v>0</v>
          </cell>
          <cell r="BK49">
            <v>73939</v>
          </cell>
          <cell r="BL49">
            <v>0</v>
          </cell>
          <cell r="BM49">
            <v>0</v>
          </cell>
          <cell r="BN49">
            <v>0</v>
          </cell>
          <cell r="BO49">
            <v>12261.981267541851</v>
          </cell>
          <cell r="BP49">
            <v>7.9863635871442966</v>
          </cell>
          <cell r="BQ49">
            <v>15.982332155477032</v>
          </cell>
          <cell r="BR49">
            <v>0</v>
          </cell>
          <cell r="BS49">
            <v>152480.99985073318</v>
          </cell>
          <cell r="BT49">
            <v>0</v>
          </cell>
          <cell r="BU49">
            <v>11206.784452296821</v>
          </cell>
          <cell r="BW49">
            <v>11194.428132214887</v>
          </cell>
          <cell r="BY49">
            <v>11206.784452296821</v>
          </cell>
          <cell r="CA49">
            <v>99400.999850733177</v>
          </cell>
          <cell r="CC49">
            <v>17</v>
          </cell>
          <cell r="CD49">
            <v>0</v>
          </cell>
          <cell r="CE49">
            <v>155312</v>
          </cell>
          <cell r="CF49">
            <v>0</v>
          </cell>
          <cell r="CG49">
            <v>13192</v>
          </cell>
          <cell r="CH49">
            <v>0</v>
          </cell>
          <cell r="CI49">
            <v>0</v>
          </cell>
          <cell r="CJ49">
            <v>0</v>
          </cell>
          <cell r="CK49">
            <v>13192</v>
          </cell>
          <cell r="CL49">
            <v>0</v>
          </cell>
          <cell r="CM49">
            <v>55376.000149266823</v>
          </cell>
          <cell r="CN49">
            <v>0</v>
          </cell>
          <cell r="CO49">
            <v>13.625731339386791</v>
          </cell>
          <cell r="CP49">
            <v>0</v>
          </cell>
          <cell r="CQ49">
            <v>122705.29981828571</v>
          </cell>
          <cell r="CS49">
            <v>11050.468116242688</v>
          </cell>
          <cell r="CU49">
            <v>0</v>
          </cell>
          <cell r="CW49">
            <v>11050.468116242688</v>
          </cell>
          <cell r="CY49">
            <v>33116</v>
          </cell>
          <cell r="DA49">
            <v>15.434410480799256</v>
          </cell>
          <cell r="DB49">
            <v>0</v>
          </cell>
          <cell r="DC49">
            <v>147427</v>
          </cell>
          <cell r="DD49">
            <v>0</v>
          </cell>
          <cell r="DE49">
            <v>13103</v>
          </cell>
          <cell r="DF49">
            <v>0</v>
          </cell>
          <cell r="DG49">
            <v>0</v>
          </cell>
          <cell r="DH49">
            <v>0</v>
          </cell>
          <cell r="DI49">
            <v>13103</v>
          </cell>
          <cell r="DJ49">
            <v>0</v>
          </cell>
          <cell r="DK49">
            <v>25854</v>
          </cell>
          <cell r="DL49">
            <v>0</v>
          </cell>
          <cell r="DM49">
            <v>15.197952218430034</v>
          </cell>
          <cell r="DN49">
            <v>0</v>
          </cell>
          <cell r="DO49">
            <v>150989</v>
          </cell>
          <cell r="DQ49">
            <v>13571</v>
          </cell>
          <cell r="DS49">
            <v>0</v>
          </cell>
          <cell r="DU49">
            <v>13571</v>
          </cell>
          <cell r="DW49">
            <v>18395.02010902857</v>
          </cell>
          <cell r="DY49">
            <v>20.175036027047998</v>
          </cell>
          <cell r="DZ49">
            <v>0</v>
          </cell>
          <cell r="EA49">
            <v>200502</v>
          </cell>
          <cell r="EC49">
            <v>17984</v>
          </cell>
          <cell r="EE49">
            <v>0</v>
          </cell>
          <cell r="EG49">
            <v>17984</v>
          </cell>
          <cell r="EI49">
            <v>61538.880072685715</v>
          </cell>
          <cell r="EK49">
            <v>13.527586206896551</v>
          </cell>
          <cell r="EL49">
            <v>0</v>
          </cell>
          <cell r="EM49">
            <v>131866</v>
          </cell>
          <cell r="EN49">
            <v>0</v>
          </cell>
          <cell r="EO49">
            <v>12014</v>
          </cell>
          <cell r="EP49">
            <v>0</v>
          </cell>
          <cell r="EQ49">
            <v>0</v>
          </cell>
          <cell r="ER49">
            <v>0</v>
          </cell>
          <cell r="ES49">
            <v>12014</v>
          </cell>
          <cell r="ET49">
            <v>0</v>
          </cell>
          <cell r="EU49">
            <v>31132.6</v>
          </cell>
          <cell r="EV49">
            <v>0</v>
          </cell>
          <cell r="EW49">
            <v>11</v>
          </cell>
          <cell r="EX49">
            <v>0</v>
          </cell>
          <cell r="EY49">
            <v>103609</v>
          </cell>
          <cell r="EZ49">
            <v>0</v>
          </cell>
          <cell r="FA49">
            <v>9823</v>
          </cell>
          <cell r="FB49">
            <v>0</v>
          </cell>
          <cell r="FC49">
            <v>0</v>
          </cell>
          <cell r="FD49">
            <v>0</v>
          </cell>
          <cell r="FE49">
            <v>9823</v>
          </cell>
          <cell r="FF49">
            <v>0</v>
          </cell>
          <cell r="FG49">
            <v>19805.2</v>
          </cell>
          <cell r="FH49">
            <v>0</v>
          </cell>
          <cell r="FI49">
            <v>16</v>
          </cell>
          <cell r="FJ49">
            <v>0</v>
          </cell>
          <cell r="FK49">
            <v>159276</v>
          </cell>
          <cell r="FL49">
            <v>0</v>
          </cell>
          <cell r="FM49">
            <v>14273</v>
          </cell>
          <cell r="FN49">
            <v>0</v>
          </cell>
          <cell r="FO49">
            <v>0</v>
          </cell>
          <cell r="FQ49">
            <v>14273</v>
          </cell>
          <cell r="FS49">
            <v>53276.438723357351</v>
          </cell>
          <cell r="FU49">
            <v>16.456666666666667</v>
          </cell>
          <cell r="FV49">
            <v>0</v>
          </cell>
          <cell r="FW49">
            <v>186831</v>
          </cell>
          <cell r="FX49">
            <v>0</v>
          </cell>
          <cell r="FY49">
            <v>14696</v>
          </cell>
          <cell r="FZ49">
            <v>0</v>
          </cell>
          <cell r="GA49">
            <v>0</v>
          </cell>
          <cell r="GB49">
            <v>0</v>
          </cell>
          <cell r="GC49">
            <v>14696</v>
          </cell>
          <cell r="GE49">
            <v>40376.453245832134</v>
          </cell>
          <cell r="GG49">
            <v>16.93866577845451</v>
          </cell>
          <cell r="GH49">
            <v>0</v>
          </cell>
          <cell r="GI49">
            <v>198164</v>
          </cell>
          <cell r="GJ49">
            <v>0</v>
          </cell>
          <cell r="GK49">
            <v>15068</v>
          </cell>
          <cell r="GL49">
            <v>0</v>
          </cell>
          <cell r="GM49">
            <v>0</v>
          </cell>
          <cell r="GO49">
            <v>15068</v>
          </cell>
          <cell r="GQ49">
            <v>10903.303492449477</v>
          </cell>
          <cell r="HE49">
            <v>-40</v>
          </cell>
        </row>
        <row r="50">
          <cell r="A50">
            <v>41</v>
          </cell>
          <cell r="B50" t="str">
            <v>BREWSTER</v>
          </cell>
          <cell r="E50">
            <v>0</v>
          </cell>
          <cell r="F50">
            <v>0</v>
          </cell>
          <cell r="J50">
            <v>0</v>
          </cell>
          <cell r="K50">
            <v>0</v>
          </cell>
          <cell r="L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L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Z50">
            <v>0</v>
          </cell>
          <cell r="BB50">
            <v>0</v>
          </cell>
          <cell r="BC50">
            <v>0</v>
          </cell>
          <cell r="BD50">
            <v>0</v>
          </cell>
          <cell r="BH50">
            <v>0</v>
          </cell>
          <cell r="BL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W50">
            <v>0</v>
          </cell>
          <cell r="BY50">
            <v>0</v>
          </cell>
          <cell r="CA50">
            <v>0</v>
          </cell>
          <cell r="CE50">
            <v>0</v>
          </cell>
          <cell r="CF50">
            <v>0</v>
          </cell>
          <cell r="CH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S50">
            <v>0</v>
          </cell>
          <cell r="CW50">
            <v>0</v>
          </cell>
          <cell r="CY50">
            <v>0</v>
          </cell>
          <cell r="DD50">
            <v>0</v>
          </cell>
          <cell r="DF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U50">
            <v>0</v>
          </cell>
          <cell r="DW50">
            <v>0</v>
          </cell>
          <cell r="EG50">
            <v>0</v>
          </cell>
          <cell r="EI50">
            <v>0</v>
          </cell>
          <cell r="EK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Q50">
            <v>0</v>
          </cell>
          <cell r="FS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E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O50">
            <v>0</v>
          </cell>
          <cell r="GQ50">
            <v>0</v>
          </cell>
          <cell r="HE50">
            <v>-41</v>
          </cell>
        </row>
        <row r="51">
          <cell r="A51">
            <v>42</v>
          </cell>
          <cell r="B51" t="str">
            <v>BRIDGEWATER</v>
          </cell>
          <cell r="E51">
            <v>0</v>
          </cell>
          <cell r="F51">
            <v>0</v>
          </cell>
          <cell r="J51">
            <v>0</v>
          </cell>
          <cell r="K51">
            <v>0</v>
          </cell>
          <cell r="L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L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Z51">
            <v>0</v>
          </cell>
          <cell r="BB51">
            <v>0</v>
          </cell>
          <cell r="BC51">
            <v>0</v>
          </cell>
          <cell r="BD51">
            <v>0</v>
          </cell>
          <cell r="BH51">
            <v>0</v>
          </cell>
          <cell r="BL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W51">
            <v>0</v>
          </cell>
          <cell r="BY51">
            <v>0</v>
          </cell>
          <cell r="CA51">
            <v>0</v>
          </cell>
          <cell r="CE51">
            <v>0</v>
          </cell>
          <cell r="CF51">
            <v>0</v>
          </cell>
          <cell r="CH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S51">
            <v>0</v>
          </cell>
          <cell r="CW51">
            <v>0</v>
          </cell>
          <cell r="CY51">
            <v>0</v>
          </cell>
          <cell r="DD51">
            <v>0</v>
          </cell>
          <cell r="DF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U51">
            <v>0</v>
          </cell>
          <cell r="DW51">
            <v>0</v>
          </cell>
          <cell r="EG51">
            <v>0</v>
          </cell>
          <cell r="EI51">
            <v>0</v>
          </cell>
          <cell r="EK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Q51">
            <v>0</v>
          </cell>
          <cell r="FS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E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O51">
            <v>0</v>
          </cell>
          <cell r="GQ51">
            <v>0</v>
          </cell>
          <cell r="HE51">
            <v>-42</v>
          </cell>
        </row>
        <row r="52">
          <cell r="A52">
            <v>43</v>
          </cell>
          <cell r="B52" t="str">
            <v>BRIMFIELD</v>
          </cell>
          <cell r="E52">
            <v>0</v>
          </cell>
          <cell r="F52">
            <v>0</v>
          </cell>
          <cell r="J52">
            <v>0</v>
          </cell>
          <cell r="K52">
            <v>0</v>
          </cell>
          <cell r="L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L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Z52">
            <v>0</v>
          </cell>
          <cell r="BB52">
            <v>0</v>
          </cell>
          <cell r="BC52">
            <v>0</v>
          </cell>
          <cell r="BD52">
            <v>0</v>
          </cell>
          <cell r="BH52">
            <v>0</v>
          </cell>
          <cell r="BL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W52">
            <v>0</v>
          </cell>
          <cell r="BY52">
            <v>0</v>
          </cell>
          <cell r="CA52">
            <v>0</v>
          </cell>
          <cell r="CE52">
            <v>0</v>
          </cell>
          <cell r="CF52">
            <v>0</v>
          </cell>
          <cell r="CH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S52">
            <v>0</v>
          </cell>
          <cell r="CW52">
            <v>0</v>
          </cell>
          <cell r="CY52">
            <v>0</v>
          </cell>
          <cell r="DD52">
            <v>0</v>
          </cell>
          <cell r="DF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U52">
            <v>0</v>
          </cell>
          <cell r="DW52">
            <v>0</v>
          </cell>
          <cell r="EG52">
            <v>0</v>
          </cell>
          <cell r="EI52">
            <v>0</v>
          </cell>
          <cell r="EK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Q52">
            <v>0</v>
          </cell>
          <cell r="FS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E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O52">
            <v>0</v>
          </cell>
          <cell r="GQ52">
            <v>0</v>
          </cell>
          <cell r="HE52">
            <v>-43</v>
          </cell>
        </row>
        <row r="53">
          <cell r="A53">
            <v>44</v>
          </cell>
          <cell r="B53" t="str">
            <v>BROCKTON</v>
          </cell>
          <cell r="E53">
            <v>0</v>
          </cell>
          <cell r="F53">
            <v>0</v>
          </cell>
          <cell r="I53">
            <v>3.1</v>
          </cell>
          <cell r="J53">
            <v>17961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U53">
            <v>11009</v>
          </cell>
          <cell r="V53">
            <v>0</v>
          </cell>
          <cell r="W53">
            <v>49.32</v>
          </cell>
          <cell r="X53">
            <v>0</v>
          </cell>
          <cell r="Y53">
            <v>248209</v>
          </cell>
          <cell r="Z53">
            <v>0</v>
          </cell>
          <cell r="AA53">
            <v>55404</v>
          </cell>
          <cell r="AB53">
            <v>0</v>
          </cell>
          <cell r="AC53">
            <v>248209</v>
          </cell>
          <cell r="AD53">
            <v>0</v>
          </cell>
          <cell r="AE53">
            <v>0</v>
          </cell>
          <cell r="AF53">
            <v>38.590000000000003</v>
          </cell>
          <cell r="AG53">
            <v>0</v>
          </cell>
          <cell r="AH53">
            <v>251227</v>
          </cell>
          <cell r="AJ53">
            <v>13732</v>
          </cell>
          <cell r="AL53">
            <v>151943</v>
          </cell>
          <cell r="AN53">
            <v>0</v>
          </cell>
          <cell r="AO53">
            <v>41.8</v>
          </cell>
          <cell r="AP53">
            <v>0</v>
          </cell>
          <cell r="AQ53">
            <v>305844</v>
          </cell>
          <cell r="AR53">
            <v>-7487</v>
          </cell>
          <cell r="AS53">
            <v>7113</v>
          </cell>
          <cell r="AT53">
            <v>7487</v>
          </cell>
          <cell r="AU53">
            <v>155711</v>
          </cell>
          <cell r="AV53">
            <v>-7487</v>
          </cell>
          <cell r="AW53">
            <v>39.700000000000003</v>
          </cell>
          <cell r="AY53">
            <v>308696</v>
          </cell>
          <cell r="AZ53">
            <v>0</v>
          </cell>
          <cell r="BA53">
            <v>3796</v>
          </cell>
          <cell r="BB53">
            <v>0</v>
          </cell>
          <cell r="BC53">
            <v>23582</v>
          </cell>
          <cell r="BD53">
            <v>35</v>
          </cell>
          <cell r="BE53">
            <v>32.200000000000003</v>
          </cell>
          <cell r="BF53">
            <v>0</v>
          </cell>
          <cell r="BG53">
            <v>260780</v>
          </cell>
          <cell r="BH53">
            <v>0</v>
          </cell>
          <cell r="BI53">
            <v>61.57</v>
          </cell>
          <cell r="BJ53">
            <v>0</v>
          </cell>
          <cell r="BK53">
            <v>441696</v>
          </cell>
          <cell r="BL53">
            <v>0</v>
          </cell>
          <cell r="BM53">
            <v>49622</v>
          </cell>
          <cell r="BN53">
            <v>0</v>
          </cell>
          <cell r="BO53">
            <v>55336.867229715077</v>
          </cell>
          <cell r="BP53">
            <v>36.04151171229023</v>
          </cell>
          <cell r="BQ53">
            <v>127.18511261390171</v>
          </cell>
          <cell r="BR53">
            <v>0</v>
          </cell>
          <cell r="BS53">
            <v>837659.09488607349</v>
          </cell>
          <cell r="BT53">
            <v>0</v>
          </cell>
          <cell r="BU53">
            <v>78804.962563151581</v>
          </cell>
          <cell r="BW53">
            <v>186778.70260725642</v>
          </cell>
          <cell r="BY53">
            <v>78804.962563151581</v>
          </cell>
          <cell r="CA53">
            <v>504512.69488607347</v>
          </cell>
          <cell r="CC53">
            <v>130.19658690903239</v>
          </cell>
          <cell r="CD53">
            <v>0</v>
          </cell>
          <cell r="CE53">
            <v>1045809.2104390233</v>
          </cell>
          <cell r="CF53">
            <v>1352.5135135134915</v>
          </cell>
          <cell r="CG53">
            <v>96406.650799143958</v>
          </cell>
          <cell r="CH53">
            <v>110.10810810812109</v>
          </cell>
          <cell r="CI53">
            <v>50672.850346020765</v>
          </cell>
          <cell r="CJ53">
            <v>0</v>
          </cell>
          <cell r="CK53">
            <v>96406.650799143958</v>
          </cell>
          <cell r="CL53">
            <v>110.10810810812109</v>
          </cell>
          <cell r="CM53">
            <v>518094.11555294984</v>
          </cell>
          <cell r="CN53">
            <v>0.48648648662492633</v>
          </cell>
          <cell r="CO53">
            <v>157.16632990975452</v>
          </cell>
          <cell r="CP53">
            <v>0</v>
          </cell>
          <cell r="CQ53">
            <v>1287917.7240944067</v>
          </cell>
          <cell r="CS53">
            <v>118622.46939890939</v>
          </cell>
          <cell r="CU53">
            <v>103957.58477689832</v>
          </cell>
          <cell r="CW53">
            <v>118622.46939890939</v>
          </cell>
          <cell r="CY53">
            <v>526736.02716889675</v>
          </cell>
          <cell r="DA53">
            <v>170.40234957257942</v>
          </cell>
          <cell r="DB53">
            <v>0</v>
          </cell>
          <cell r="DC53">
            <v>1418021</v>
          </cell>
          <cell r="DD53">
            <v>0</v>
          </cell>
          <cell r="DE53">
            <v>136722</v>
          </cell>
          <cell r="DF53">
            <v>0</v>
          </cell>
          <cell r="DG53">
            <v>88177</v>
          </cell>
          <cell r="DH53">
            <v>0</v>
          </cell>
          <cell r="DI53">
            <v>136722</v>
          </cell>
          <cell r="DJ53">
            <v>0</v>
          </cell>
          <cell r="DK53">
            <v>358087</v>
          </cell>
          <cell r="DL53">
            <v>0</v>
          </cell>
          <cell r="DM53">
            <v>192.98143165854682</v>
          </cell>
          <cell r="DN53">
            <v>0</v>
          </cell>
          <cell r="DO53">
            <v>1769755</v>
          </cell>
          <cell r="DQ53">
            <v>170631</v>
          </cell>
          <cell r="DS53">
            <v>19495</v>
          </cell>
          <cell r="DU53">
            <v>170631</v>
          </cell>
          <cell r="DW53">
            <v>526368.86830280663</v>
          </cell>
          <cell r="DY53">
            <v>223.23421384703988</v>
          </cell>
          <cell r="DZ53">
            <v>0</v>
          </cell>
          <cell r="EA53">
            <v>2095250</v>
          </cell>
          <cell r="EC53">
            <v>192143</v>
          </cell>
          <cell r="EE53">
            <v>83641</v>
          </cell>
          <cell r="EG53">
            <v>192143</v>
          </cell>
          <cell r="EI53">
            <v>588035.70495683199</v>
          </cell>
          <cell r="EK53">
            <v>248.64796426073494</v>
          </cell>
          <cell r="EL53">
            <v>0</v>
          </cell>
          <cell r="EM53">
            <v>2084401</v>
          </cell>
          <cell r="EN53">
            <v>0</v>
          </cell>
          <cell r="EO53">
            <v>207391</v>
          </cell>
          <cell r="EP53">
            <v>0</v>
          </cell>
          <cell r="EQ53">
            <v>157784</v>
          </cell>
          <cell r="ER53">
            <v>0</v>
          </cell>
          <cell r="ES53">
            <v>207391</v>
          </cell>
          <cell r="ET53">
            <v>0</v>
          </cell>
          <cell r="EU53">
            <v>335990.6</v>
          </cell>
          <cell r="EV53">
            <v>0</v>
          </cell>
          <cell r="EW53">
            <v>273.20791110250667</v>
          </cell>
          <cell r="EX53">
            <v>0</v>
          </cell>
          <cell r="EY53">
            <v>2417344</v>
          </cell>
          <cell r="EZ53">
            <v>0</v>
          </cell>
          <cell r="FA53">
            <v>238866</v>
          </cell>
          <cell r="FB53">
            <v>0</v>
          </cell>
          <cell r="FC53">
            <v>42986</v>
          </cell>
          <cell r="FD53">
            <v>0</v>
          </cell>
          <cell r="FE53">
            <v>238866</v>
          </cell>
          <cell r="FF53">
            <v>0</v>
          </cell>
          <cell r="FG53">
            <v>463141</v>
          </cell>
          <cell r="FH53">
            <v>0</v>
          </cell>
          <cell r="FI53">
            <v>292.98476305776558</v>
          </cell>
          <cell r="FJ53">
            <v>0</v>
          </cell>
          <cell r="FK53">
            <v>2835209</v>
          </cell>
          <cell r="FL53">
            <v>0</v>
          </cell>
          <cell r="FM53">
            <v>254292</v>
          </cell>
          <cell r="FN53">
            <v>0</v>
          </cell>
          <cell r="FO53">
            <v>62812</v>
          </cell>
          <cell r="FQ53">
            <v>254292</v>
          </cell>
          <cell r="FS53">
            <v>479581.50073838019</v>
          </cell>
          <cell r="FU53">
            <v>317.19035398481344</v>
          </cell>
          <cell r="FV53">
            <v>0</v>
          </cell>
          <cell r="FW53">
            <v>3213958</v>
          </cell>
          <cell r="FX53">
            <v>0</v>
          </cell>
          <cell r="FY53">
            <v>276144</v>
          </cell>
          <cell r="FZ53">
            <v>0</v>
          </cell>
          <cell r="GA53">
            <v>64734</v>
          </cell>
          <cell r="GB53">
            <v>0</v>
          </cell>
          <cell r="GC53">
            <v>276144</v>
          </cell>
          <cell r="GE53">
            <v>551490.64887676202</v>
          </cell>
          <cell r="GG53">
            <v>344.30979391543974</v>
          </cell>
          <cell r="GH53">
            <v>0</v>
          </cell>
          <cell r="GI53">
            <v>3447695</v>
          </cell>
          <cell r="GJ53">
            <v>0</v>
          </cell>
          <cell r="GK53">
            <v>302598</v>
          </cell>
          <cell r="GL53">
            <v>0</v>
          </cell>
          <cell r="GM53">
            <v>54998</v>
          </cell>
          <cell r="GO53">
            <v>302598</v>
          </cell>
          <cell r="GQ53">
            <v>224874.74176428688</v>
          </cell>
          <cell r="HE53">
            <v>-44</v>
          </cell>
        </row>
        <row r="54">
          <cell r="A54">
            <v>45</v>
          </cell>
          <cell r="B54" t="str">
            <v>BROOKFIELD</v>
          </cell>
          <cell r="E54">
            <v>0</v>
          </cell>
          <cell r="F54">
            <v>0</v>
          </cell>
          <cell r="J54">
            <v>0</v>
          </cell>
          <cell r="K54">
            <v>0</v>
          </cell>
          <cell r="L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L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Z54">
            <v>0</v>
          </cell>
          <cell r="BB54">
            <v>0</v>
          </cell>
          <cell r="BC54">
            <v>0</v>
          </cell>
          <cell r="BD54">
            <v>0</v>
          </cell>
          <cell r="BH54">
            <v>0</v>
          </cell>
          <cell r="BL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W54">
            <v>0</v>
          </cell>
          <cell r="BY54">
            <v>0</v>
          </cell>
          <cell r="CA54">
            <v>0</v>
          </cell>
          <cell r="CE54">
            <v>0</v>
          </cell>
          <cell r="CF54">
            <v>0</v>
          </cell>
          <cell r="CH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S54">
            <v>0</v>
          </cell>
          <cell r="CW54">
            <v>0</v>
          </cell>
          <cell r="CY54">
            <v>0</v>
          </cell>
          <cell r="DD54">
            <v>0</v>
          </cell>
          <cell r="DF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U54">
            <v>0</v>
          </cell>
          <cell r="DW54">
            <v>0</v>
          </cell>
          <cell r="EG54">
            <v>0</v>
          </cell>
          <cell r="EI54">
            <v>0</v>
          </cell>
          <cell r="EK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Q54">
            <v>0</v>
          </cell>
          <cell r="FS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E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O54">
            <v>0</v>
          </cell>
          <cell r="GQ54">
            <v>0</v>
          </cell>
          <cell r="HE54">
            <v>-45</v>
          </cell>
        </row>
        <row r="55">
          <cell r="A55">
            <v>46</v>
          </cell>
          <cell r="B55" t="str">
            <v>BROOKLINE</v>
          </cell>
          <cell r="E55">
            <v>0</v>
          </cell>
          <cell r="F55">
            <v>0</v>
          </cell>
          <cell r="J55">
            <v>0</v>
          </cell>
          <cell r="K55">
            <v>0</v>
          </cell>
          <cell r="L55">
            <v>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1</v>
          </cell>
          <cell r="Y55">
            <v>8219</v>
          </cell>
          <cell r="Z55">
            <v>-8219</v>
          </cell>
          <cell r="AA55">
            <v>0</v>
          </cell>
          <cell r="AB55">
            <v>0</v>
          </cell>
          <cell r="AC55">
            <v>8219</v>
          </cell>
          <cell r="AD55">
            <v>-8219</v>
          </cell>
          <cell r="AL55">
            <v>4931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3287</v>
          </cell>
          <cell r="AZ55">
            <v>0</v>
          </cell>
          <cell r="BB55">
            <v>0</v>
          </cell>
          <cell r="BC55">
            <v>0</v>
          </cell>
          <cell r="BD55">
            <v>0</v>
          </cell>
          <cell r="BH55">
            <v>0</v>
          </cell>
          <cell r="BL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W55">
            <v>0</v>
          </cell>
          <cell r="BY55">
            <v>0</v>
          </cell>
          <cell r="CA55">
            <v>0</v>
          </cell>
          <cell r="CE55">
            <v>0</v>
          </cell>
          <cell r="CF55">
            <v>0</v>
          </cell>
          <cell r="CH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1.6153846153846154</v>
          </cell>
          <cell r="CP55">
            <v>0</v>
          </cell>
          <cell r="CQ55">
            <v>21048.777191331952</v>
          </cell>
          <cell r="CS55">
            <v>1310.0769230769231</v>
          </cell>
          <cell r="CU55">
            <v>0</v>
          </cell>
          <cell r="CW55">
            <v>1310.0769230769231</v>
          </cell>
          <cell r="CY55">
            <v>21048.777191331952</v>
          </cell>
          <cell r="DA55">
            <v>2</v>
          </cell>
          <cell r="DB55">
            <v>0</v>
          </cell>
          <cell r="DC55">
            <v>27076</v>
          </cell>
          <cell r="DD55">
            <v>0</v>
          </cell>
          <cell r="DE55">
            <v>1698</v>
          </cell>
          <cell r="DF55">
            <v>0</v>
          </cell>
          <cell r="DG55">
            <v>0</v>
          </cell>
          <cell r="DH55">
            <v>0</v>
          </cell>
          <cell r="DI55">
            <v>1698</v>
          </cell>
          <cell r="DJ55">
            <v>0</v>
          </cell>
          <cell r="DK55">
            <v>18656</v>
          </cell>
          <cell r="DL55">
            <v>0</v>
          </cell>
          <cell r="DM55">
            <v>2</v>
          </cell>
          <cell r="DN55">
            <v>0</v>
          </cell>
          <cell r="DO55">
            <v>32450</v>
          </cell>
          <cell r="DQ55">
            <v>1786</v>
          </cell>
          <cell r="DS55">
            <v>0</v>
          </cell>
          <cell r="DU55">
            <v>1786</v>
          </cell>
          <cell r="DW55">
            <v>17409.844561733611</v>
          </cell>
          <cell r="DY55">
            <v>3.8095238095238093</v>
          </cell>
          <cell r="DZ55">
            <v>0</v>
          </cell>
          <cell r="EA55">
            <v>57831</v>
          </cell>
          <cell r="EC55">
            <v>3382</v>
          </cell>
          <cell r="EE55">
            <v>0</v>
          </cell>
          <cell r="EG55">
            <v>3382</v>
          </cell>
          <cell r="EI55">
            <v>31016.289123467221</v>
          </cell>
          <cell r="EK55">
            <v>4</v>
          </cell>
          <cell r="EL55">
            <v>0</v>
          </cell>
          <cell r="EM55">
            <v>70871</v>
          </cell>
          <cell r="EN55">
            <v>0</v>
          </cell>
          <cell r="EO55">
            <v>3572</v>
          </cell>
          <cell r="EP55">
            <v>0</v>
          </cell>
          <cell r="EQ55">
            <v>0</v>
          </cell>
          <cell r="ER55">
            <v>0</v>
          </cell>
          <cell r="ES55">
            <v>3572</v>
          </cell>
          <cell r="ET55">
            <v>0</v>
          </cell>
          <cell r="EU55">
            <v>30418.199999999997</v>
          </cell>
          <cell r="EV55">
            <v>0</v>
          </cell>
          <cell r="EW55">
            <v>3.5993031358885017</v>
          </cell>
          <cell r="EX55">
            <v>0</v>
          </cell>
          <cell r="EY55">
            <v>52890</v>
          </cell>
          <cell r="EZ55">
            <v>0</v>
          </cell>
          <cell r="FA55">
            <v>3211</v>
          </cell>
          <cell r="FB55">
            <v>0</v>
          </cell>
          <cell r="FC55">
            <v>0</v>
          </cell>
          <cell r="FD55">
            <v>0</v>
          </cell>
          <cell r="FE55">
            <v>3211</v>
          </cell>
          <cell r="FF55">
            <v>0</v>
          </cell>
          <cell r="FG55">
            <v>13412.4</v>
          </cell>
          <cell r="FH55">
            <v>0</v>
          </cell>
          <cell r="FI55">
            <v>3</v>
          </cell>
          <cell r="FJ55">
            <v>0</v>
          </cell>
          <cell r="FK55">
            <v>53841</v>
          </cell>
          <cell r="FL55">
            <v>0</v>
          </cell>
          <cell r="FM55">
            <v>2641</v>
          </cell>
          <cell r="FN55">
            <v>0</v>
          </cell>
          <cell r="FO55">
            <v>0</v>
          </cell>
          <cell r="FQ55">
            <v>2641</v>
          </cell>
          <cell r="FS55">
            <v>4030.1629953842994</v>
          </cell>
          <cell r="FU55">
            <v>3</v>
          </cell>
          <cell r="FV55">
            <v>0</v>
          </cell>
          <cell r="FW55">
            <v>57349</v>
          </cell>
          <cell r="FX55">
            <v>0</v>
          </cell>
          <cell r="FY55">
            <v>2668</v>
          </cell>
          <cell r="FZ55">
            <v>0</v>
          </cell>
          <cell r="GA55">
            <v>0</v>
          </cell>
          <cell r="GB55">
            <v>0</v>
          </cell>
          <cell r="GC55">
            <v>2668</v>
          </cell>
          <cell r="GE55">
            <v>6820.7234401005135</v>
          </cell>
          <cell r="GG55">
            <v>3.7277845199568498</v>
          </cell>
          <cell r="GH55">
            <v>0</v>
          </cell>
          <cell r="GI55">
            <v>62857</v>
          </cell>
          <cell r="GJ55">
            <v>0</v>
          </cell>
          <cell r="GK55">
            <v>3329</v>
          </cell>
          <cell r="GL55">
            <v>0</v>
          </cell>
          <cell r="GM55">
            <v>0</v>
          </cell>
          <cell r="GO55">
            <v>3329</v>
          </cell>
          <cell r="GQ55">
            <v>5299.1613550173579</v>
          </cell>
          <cell r="HE55">
            <v>-46</v>
          </cell>
        </row>
        <row r="56">
          <cell r="A56">
            <v>47</v>
          </cell>
          <cell r="B56" t="str">
            <v>BUCKLAND</v>
          </cell>
          <cell r="E56">
            <v>0</v>
          </cell>
          <cell r="F56">
            <v>0</v>
          </cell>
          <cell r="J56">
            <v>0</v>
          </cell>
          <cell r="K56">
            <v>0</v>
          </cell>
          <cell r="L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L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Z56">
            <v>0</v>
          </cell>
          <cell r="BB56">
            <v>0</v>
          </cell>
          <cell r="BC56">
            <v>0</v>
          </cell>
          <cell r="BD56">
            <v>0</v>
          </cell>
          <cell r="BH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W56">
            <v>0</v>
          </cell>
          <cell r="BY56">
            <v>0</v>
          </cell>
          <cell r="CA56">
            <v>0</v>
          </cell>
          <cell r="CE56">
            <v>0</v>
          </cell>
          <cell r="CF56">
            <v>0</v>
          </cell>
          <cell r="CH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S56">
            <v>0</v>
          </cell>
          <cell r="CW56">
            <v>0</v>
          </cell>
          <cell r="CY56">
            <v>0</v>
          </cell>
          <cell r="DD56">
            <v>0</v>
          </cell>
          <cell r="DF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U56">
            <v>0</v>
          </cell>
          <cell r="DW56">
            <v>0</v>
          </cell>
          <cell r="EG56">
            <v>0</v>
          </cell>
          <cell r="EI56">
            <v>0</v>
          </cell>
          <cell r="EK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Q56">
            <v>0</v>
          </cell>
          <cell r="FS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E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O56">
            <v>0</v>
          </cell>
          <cell r="GQ56">
            <v>0</v>
          </cell>
          <cell r="HE56">
            <v>-47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5592</v>
          </cell>
          <cell r="E57">
            <v>0</v>
          </cell>
          <cell r="F57">
            <v>0</v>
          </cell>
          <cell r="G57">
            <v>2796</v>
          </cell>
          <cell r="J57">
            <v>0</v>
          </cell>
          <cell r="K57">
            <v>0</v>
          </cell>
          <cell r="L57">
            <v>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1.93</v>
          </cell>
          <cell r="AG57">
            <v>0</v>
          </cell>
          <cell r="AH57">
            <v>15062</v>
          </cell>
          <cell r="AJ57">
            <v>0</v>
          </cell>
          <cell r="AL57">
            <v>15062</v>
          </cell>
          <cell r="AN57">
            <v>0</v>
          </cell>
          <cell r="AO57">
            <v>3.8</v>
          </cell>
          <cell r="AP57">
            <v>0</v>
          </cell>
          <cell r="AQ57">
            <v>29705</v>
          </cell>
          <cell r="AR57">
            <v>0</v>
          </cell>
          <cell r="AS57">
            <v>0</v>
          </cell>
          <cell r="AT57">
            <v>0</v>
          </cell>
          <cell r="AU57">
            <v>23680</v>
          </cell>
          <cell r="AW57">
            <v>3</v>
          </cell>
          <cell r="AY57">
            <v>23401</v>
          </cell>
          <cell r="AZ57">
            <v>0</v>
          </cell>
          <cell r="BA57">
            <v>0</v>
          </cell>
          <cell r="BB57">
            <v>0</v>
          </cell>
          <cell r="BC57">
            <v>13185</v>
          </cell>
          <cell r="BD57">
            <v>19</v>
          </cell>
          <cell r="BE57">
            <v>2</v>
          </cell>
          <cell r="BF57">
            <v>0</v>
          </cell>
          <cell r="BG57">
            <v>16878</v>
          </cell>
          <cell r="BH57">
            <v>0</v>
          </cell>
          <cell r="BI57">
            <v>1</v>
          </cell>
          <cell r="BJ57">
            <v>0</v>
          </cell>
          <cell r="BK57">
            <v>7156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3.5724137931034483</v>
          </cell>
          <cell r="BR57">
            <v>0</v>
          </cell>
          <cell r="BS57">
            <v>37004.832783945778</v>
          </cell>
          <cell r="BT57">
            <v>0</v>
          </cell>
          <cell r="BU57">
            <v>2672.1655172413793</v>
          </cell>
          <cell r="BW57">
            <v>0</v>
          </cell>
          <cell r="BY57">
            <v>2672.1655172413793</v>
          </cell>
          <cell r="CA57">
            <v>29848.832783945778</v>
          </cell>
          <cell r="CC57">
            <v>3.02858966458315</v>
          </cell>
          <cell r="CD57">
            <v>0</v>
          </cell>
          <cell r="CE57">
            <v>29432.52817149397</v>
          </cell>
          <cell r="CF57">
            <v>205.98648648648668</v>
          </cell>
          <cell r="CG57">
            <v>2350.1855797165244</v>
          </cell>
          <cell r="CH57">
            <v>15.72972972972957</v>
          </cell>
          <cell r="CI57">
            <v>0</v>
          </cell>
          <cell r="CJ57">
            <v>0</v>
          </cell>
          <cell r="CK57">
            <v>2350.1855797165244</v>
          </cell>
          <cell r="CL57">
            <v>15.72972972972957</v>
          </cell>
          <cell r="CM57">
            <v>17909</v>
          </cell>
          <cell r="CN57">
            <v>0</v>
          </cell>
          <cell r="CO57">
            <v>1</v>
          </cell>
          <cell r="CP57">
            <v>0</v>
          </cell>
          <cell r="CQ57">
            <v>9084</v>
          </cell>
          <cell r="CS57">
            <v>811</v>
          </cell>
          <cell r="CU57">
            <v>0</v>
          </cell>
          <cell r="CW57">
            <v>811</v>
          </cell>
          <cell r="CY57">
            <v>11940</v>
          </cell>
          <cell r="DA57">
            <v>1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10774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4</v>
          </cell>
          <cell r="DN57">
            <v>0</v>
          </cell>
          <cell r="DO57">
            <v>41472</v>
          </cell>
          <cell r="DQ57">
            <v>3572</v>
          </cell>
          <cell r="DS57">
            <v>0</v>
          </cell>
          <cell r="DU57">
            <v>3572</v>
          </cell>
          <cell r="DW57">
            <v>41472</v>
          </cell>
          <cell r="DY57">
            <v>5</v>
          </cell>
          <cell r="DZ57">
            <v>0</v>
          </cell>
          <cell r="EA57">
            <v>51665</v>
          </cell>
          <cell r="EC57">
            <v>4465</v>
          </cell>
          <cell r="EE57">
            <v>0</v>
          </cell>
          <cell r="EG57">
            <v>4465</v>
          </cell>
          <cell r="EI57">
            <v>35076.199999999997</v>
          </cell>
          <cell r="EK57">
            <v>2</v>
          </cell>
          <cell r="EL57">
            <v>0</v>
          </cell>
          <cell r="EM57">
            <v>21836</v>
          </cell>
          <cell r="EN57">
            <v>0</v>
          </cell>
          <cell r="EO57">
            <v>1786</v>
          </cell>
          <cell r="EP57">
            <v>0</v>
          </cell>
          <cell r="EQ57">
            <v>0</v>
          </cell>
          <cell r="ER57">
            <v>0</v>
          </cell>
          <cell r="ES57">
            <v>1786</v>
          </cell>
          <cell r="ET57">
            <v>0</v>
          </cell>
          <cell r="EU57">
            <v>22704.6</v>
          </cell>
          <cell r="EV57">
            <v>0</v>
          </cell>
          <cell r="EW57">
            <v>2.386255144966154</v>
          </cell>
          <cell r="EX57">
            <v>0</v>
          </cell>
          <cell r="EY57">
            <v>26420</v>
          </cell>
          <cell r="EZ57">
            <v>0</v>
          </cell>
          <cell r="FA57">
            <v>2106</v>
          </cell>
          <cell r="FB57">
            <v>0</v>
          </cell>
          <cell r="FC57">
            <v>0</v>
          </cell>
          <cell r="FD57">
            <v>0</v>
          </cell>
          <cell r="FE57">
            <v>2106</v>
          </cell>
          <cell r="FF57">
            <v>0</v>
          </cell>
          <cell r="FG57">
            <v>8661.2000000000007</v>
          </cell>
          <cell r="FH57">
            <v>0</v>
          </cell>
          <cell r="FI57">
            <v>2</v>
          </cell>
          <cell r="FJ57">
            <v>0</v>
          </cell>
          <cell r="FK57">
            <v>26761</v>
          </cell>
          <cell r="FL57">
            <v>0</v>
          </cell>
          <cell r="FM57">
            <v>1786</v>
          </cell>
          <cell r="FN57">
            <v>0</v>
          </cell>
          <cell r="FO57">
            <v>0</v>
          </cell>
          <cell r="FQ57">
            <v>1786</v>
          </cell>
          <cell r="FS57">
            <v>1423.1423353446812</v>
          </cell>
          <cell r="FU57">
            <v>3</v>
          </cell>
          <cell r="FV57">
            <v>0</v>
          </cell>
          <cell r="FW57">
            <v>49442</v>
          </cell>
          <cell r="FX57">
            <v>0</v>
          </cell>
          <cell r="FY57">
            <v>2679</v>
          </cell>
          <cell r="FZ57">
            <v>0</v>
          </cell>
          <cell r="GA57">
            <v>0</v>
          </cell>
          <cell r="GB57">
            <v>0</v>
          </cell>
          <cell r="GC57">
            <v>2679</v>
          </cell>
          <cell r="GE57">
            <v>23280.711427119655</v>
          </cell>
          <cell r="GG57">
            <v>2.1627118644067798</v>
          </cell>
          <cell r="GH57">
            <v>0</v>
          </cell>
          <cell r="GI57">
            <v>40845</v>
          </cell>
          <cell r="GJ57">
            <v>0</v>
          </cell>
          <cell r="GK57">
            <v>1931</v>
          </cell>
          <cell r="GL57">
            <v>0</v>
          </cell>
          <cell r="GM57">
            <v>0</v>
          </cell>
          <cell r="GO57">
            <v>1931</v>
          </cell>
          <cell r="GQ57">
            <v>0</v>
          </cell>
          <cell r="HE57">
            <v>-48</v>
          </cell>
        </row>
        <row r="58">
          <cell r="A58">
            <v>49</v>
          </cell>
          <cell r="B58" t="str">
            <v>CAMBRIDGE</v>
          </cell>
          <cell r="E58">
            <v>0</v>
          </cell>
          <cell r="F58">
            <v>0</v>
          </cell>
          <cell r="I58">
            <v>177</v>
          </cell>
          <cell r="J58">
            <v>1686874</v>
          </cell>
          <cell r="K58">
            <v>0</v>
          </cell>
          <cell r="L58">
            <v>0</v>
          </cell>
          <cell r="M58">
            <v>842753</v>
          </cell>
          <cell r="O58">
            <v>191.29</v>
          </cell>
          <cell r="P58">
            <v>0</v>
          </cell>
          <cell r="Q58">
            <v>1957306</v>
          </cell>
          <cell r="R58">
            <v>0</v>
          </cell>
          <cell r="S58">
            <v>26441</v>
          </cell>
          <cell r="U58">
            <v>0</v>
          </cell>
          <cell r="V58">
            <v>782859</v>
          </cell>
          <cell r="W58">
            <v>181.02</v>
          </cell>
          <cell r="X58">
            <v>0</v>
          </cell>
          <cell r="Y58">
            <v>1895642</v>
          </cell>
          <cell r="Z58">
            <v>-16438</v>
          </cell>
          <cell r="AA58">
            <v>55250</v>
          </cell>
          <cell r="AB58">
            <v>0</v>
          </cell>
          <cell r="AC58">
            <v>0</v>
          </cell>
          <cell r="AD58">
            <v>0</v>
          </cell>
          <cell r="AE58">
            <v>748263</v>
          </cell>
          <cell r="AF58">
            <v>220.67</v>
          </cell>
          <cell r="AG58">
            <v>0</v>
          </cell>
          <cell r="AH58">
            <v>2477775</v>
          </cell>
          <cell r="AJ58">
            <v>37918</v>
          </cell>
          <cell r="AL58">
            <v>565695</v>
          </cell>
          <cell r="AN58">
            <v>2116</v>
          </cell>
          <cell r="AO58">
            <v>200.78</v>
          </cell>
          <cell r="AP58">
            <v>0</v>
          </cell>
          <cell r="AQ58">
            <v>2516112</v>
          </cell>
          <cell r="AR58">
            <v>0</v>
          </cell>
          <cell r="AS58">
            <v>73858</v>
          </cell>
          <cell r="AT58">
            <v>0</v>
          </cell>
          <cell r="AU58">
            <v>394192</v>
          </cell>
          <cell r="AW58">
            <v>193.7</v>
          </cell>
          <cell r="AY58">
            <v>2740625</v>
          </cell>
          <cell r="AZ58">
            <v>0</v>
          </cell>
          <cell r="BA58">
            <v>79388</v>
          </cell>
          <cell r="BB58">
            <v>0</v>
          </cell>
          <cell r="BC58">
            <v>430562</v>
          </cell>
          <cell r="BD58">
            <v>630</v>
          </cell>
          <cell r="BE58">
            <v>182.5</v>
          </cell>
          <cell r="BF58">
            <v>0</v>
          </cell>
          <cell r="BG58">
            <v>2738309</v>
          </cell>
          <cell r="BH58">
            <v>0</v>
          </cell>
          <cell r="BI58">
            <v>217.79</v>
          </cell>
          <cell r="BJ58">
            <v>0</v>
          </cell>
          <cell r="BK58">
            <v>3463532</v>
          </cell>
          <cell r="BL58">
            <v>0</v>
          </cell>
          <cell r="BM58">
            <v>103598</v>
          </cell>
          <cell r="BN58">
            <v>0</v>
          </cell>
          <cell r="BO58">
            <v>249293.08238007504</v>
          </cell>
          <cell r="BP58">
            <v>162.36733299517073</v>
          </cell>
          <cell r="BQ58">
            <v>221.15709069135994</v>
          </cell>
          <cell r="BR58">
            <v>0</v>
          </cell>
          <cell r="BS58">
            <v>3528544.7197624394</v>
          </cell>
          <cell r="BT58">
            <v>0</v>
          </cell>
          <cell r="BU58">
            <v>157414.91560184312</v>
          </cell>
          <cell r="BW58">
            <v>194143.30380292726</v>
          </cell>
          <cell r="BY58">
            <v>157414.91560184312</v>
          </cell>
          <cell r="CA58">
            <v>500146.51976243936</v>
          </cell>
          <cell r="CC58">
            <v>303.00410717921403</v>
          </cell>
          <cell r="CD58">
            <v>0</v>
          </cell>
          <cell r="CE58">
            <v>5397031.0659776786</v>
          </cell>
          <cell r="CF58">
            <v>31889.556849963032</v>
          </cell>
          <cell r="CG58">
            <v>233520.60014383373</v>
          </cell>
          <cell r="CH58">
            <v>1415.4044734392955</v>
          </cell>
          <cell r="CI58">
            <v>37376.783279890064</v>
          </cell>
          <cell r="CJ58">
            <v>737.06756756755931</v>
          </cell>
          <cell r="CK58">
            <v>233520.60014383373</v>
          </cell>
          <cell r="CL58">
            <v>1446.8639328987629</v>
          </cell>
          <cell r="CM58">
            <v>2197583.3462152393</v>
          </cell>
          <cell r="CN58">
            <v>0.44315003696829081</v>
          </cell>
          <cell r="CO58">
            <v>304.67775344608776</v>
          </cell>
          <cell r="CP58">
            <v>0</v>
          </cell>
          <cell r="CQ58">
            <v>5717221.3960859198</v>
          </cell>
          <cell r="CS58">
            <v>243849.6580447772</v>
          </cell>
          <cell r="CU58">
            <v>78490</v>
          </cell>
          <cell r="CW58">
            <v>243849.6580447772</v>
          </cell>
          <cell r="CY58">
            <v>1499176.8869582042</v>
          </cell>
          <cell r="DA58">
            <v>300.0964203731113</v>
          </cell>
          <cell r="DB58">
            <v>0</v>
          </cell>
          <cell r="DC58">
            <v>6172637</v>
          </cell>
          <cell r="DD58">
            <v>0</v>
          </cell>
          <cell r="DE58">
            <v>250729</v>
          </cell>
          <cell r="DF58">
            <v>0</v>
          </cell>
          <cell r="DG58">
            <v>101248</v>
          </cell>
          <cell r="DH58">
            <v>0</v>
          </cell>
          <cell r="DI58">
            <v>250729</v>
          </cell>
          <cell r="DJ58">
            <v>0</v>
          </cell>
          <cell r="DK58">
            <v>1382169</v>
          </cell>
          <cell r="DL58">
            <v>0</v>
          </cell>
          <cell r="DM58">
            <v>286.5699767313647</v>
          </cell>
          <cell r="DN58">
            <v>0</v>
          </cell>
          <cell r="DO58">
            <v>6175619</v>
          </cell>
          <cell r="DQ58">
            <v>255003</v>
          </cell>
          <cell r="DS58">
            <v>22569</v>
          </cell>
          <cell r="DU58">
            <v>255003</v>
          </cell>
          <cell r="DW58">
            <v>397929.58302175195</v>
          </cell>
          <cell r="DY58">
            <v>287.74052146919632</v>
          </cell>
          <cell r="DZ58">
            <v>0</v>
          </cell>
          <cell r="EA58">
            <v>6274324</v>
          </cell>
          <cell r="EC58">
            <v>256039</v>
          </cell>
          <cell r="EE58">
            <v>23525</v>
          </cell>
          <cell r="EG58">
            <v>256039</v>
          </cell>
          <cell r="EI58">
            <v>269904.61882564687</v>
          </cell>
          <cell r="EK58">
            <v>338.86918285307786</v>
          </cell>
          <cell r="EL58">
            <v>0</v>
          </cell>
          <cell r="EM58">
            <v>7705918</v>
          </cell>
          <cell r="EN58">
            <v>0</v>
          </cell>
          <cell r="EO58">
            <v>297382</v>
          </cell>
          <cell r="EP58">
            <v>0</v>
          </cell>
          <cell r="EQ58">
            <v>139636</v>
          </cell>
          <cell r="ER58">
            <v>0</v>
          </cell>
          <cell r="ES58">
            <v>297382</v>
          </cell>
          <cell r="ET58">
            <v>0</v>
          </cell>
          <cell r="EU58">
            <v>1492009.8</v>
          </cell>
          <cell r="EV58">
            <v>0</v>
          </cell>
          <cell r="EW58">
            <v>375.98234026472619</v>
          </cell>
          <cell r="EX58">
            <v>0</v>
          </cell>
          <cell r="EY58">
            <v>8982632</v>
          </cell>
          <cell r="EZ58">
            <v>-135275</v>
          </cell>
          <cell r="FA58">
            <v>331617</v>
          </cell>
          <cell r="FB58">
            <v>-5358</v>
          </cell>
          <cell r="FC58">
            <v>99518</v>
          </cell>
          <cell r="FD58">
            <v>-25960</v>
          </cell>
          <cell r="FE58">
            <v>331617</v>
          </cell>
          <cell r="FF58">
            <v>-5358</v>
          </cell>
          <cell r="FG58">
            <v>1674094.5</v>
          </cell>
          <cell r="FH58">
            <v>0</v>
          </cell>
          <cell r="FI58">
            <v>400.5910530988927</v>
          </cell>
          <cell r="FJ58">
            <v>0</v>
          </cell>
          <cell r="FK58">
            <v>9711203</v>
          </cell>
          <cell r="FL58">
            <v>0</v>
          </cell>
          <cell r="FM58">
            <v>352609</v>
          </cell>
          <cell r="FN58">
            <v>0</v>
          </cell>
          <cell r="FO58">
            <v>24461</v>
          </cell>
          <cell r="FQ58">
            <v>352609</v>
          </cell>
          <cell r="FS58">
            <v>1215818.1560045923</v>
          </cell>
          <cell r="FU58">
            <v>406.00945398420345</v>
          </cell>
          <cell r="FV58">
            <v>0</v>
          </cell>
          <cell r="FW58">
            <v>9980182</v>
          </cell>
          <cell r="FX58">
            <v>0</v>
          </cell>
          <cell r="FY58">
            <v>355132</v>
          </cell>
          <cell r="FZ58">
            <v>0</v>
          </cell>
          <cell r="GA58">
            <v>100862</v>
          </cell>
          <cell r="GB58">
            <v>0</v>
          </cell>
          <cell r="GC58">
            <v>355132</v>
          </cell>
          <cell r="GE58">
            <v>1197178.986080976</v>
          </cell>
          <cell r="GG58">
            <v>457.41501887256311</v>
          </cell>
          <cell r="GH58">
            <v>0</v>
          </cell>
          <cell r="GI58">
            <v>11177423</v>
          </cell>
          <cell r="GJ58">
            <v>0</v>
          </cell>
          <cell r="GK58">
            <v>396430</v>
          </cell>
          <cell r="GL58">
            <v>0</v>
          </cell>
          <cell r="GM58">
            <v>46872</v>
          </cell>
          <cell r="GO58">
            <v>396430</v>
          </cell>
          <cell r="GQ58">
            <v>1151846.9934354278</v>
          </cell>
          <cell r="HE58">
            <v>-49</v>
          </cell>
        </row>
        <row r="59">
          <cell r="A59">
            <v>50</v>
          </cell>
          <cell r="B59" t="str">
            <v>CANTON</v>
          </cell>
          <cell r="E59">
            <v>0</v>
          </cell>
          <cell r="F59">
            <v>0</v>
          </cell>
          <cell r="J59">
            <v>0</v>
          </cell>
          <cell r="K59">
            <v>0</v>
          </cell>
          <cell r="L59">
            <v>0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5412</v>
          </cell>
          <cell r="U59">
            <v>0</v>
          </cell>
          <cell r="V59">
            <v>0</v>
          </cell>
          <cell r="W59">
            <v>7</v>
          </cell>
          <cell r="X59">
            <v>0</v>
          </cell>
          <cell r="Y59">
            <v>25780</v>
          </cell>
          <cell r="Z59">
            <v>0</v>
          </cell>
          <cell r="AA59">
            <v>19335</v>
          </cell>
          <cell r="AB59">
            <v>0</v>
          </cell>
          <cell r="AC59">
            <v>25780</v>
          </cell>
          <cell r="AD59">
            <v>0</v>
          </cell>
          <cell r="AE59">
            <v>0</v>
          </cell>
          <cell r="AF59">
            <v>6</v>
          </cell>
          <cell r="AG59">
            <v>0</v>
          </cell>
          <cell r="AH59">
            <v>42192</v>
          </cell>
          <cell r="AJ59">
            <v>0</v>
          </cell>
          <cell r="AL59">
            <v>31880</v>
          </cell>
          <cell r="AN59">
            <v>0</v>
          </cell>
          <cell r="AO59">
            <v>2</v>
          </cell>
          <cell r="AP59">
            <v>0</v>
          </cell>
          <cell r="AQ59">
            <v>14290</v>
          </cell>
          <cell r="AR59">
            <v>0</v>
          </cell>
          <cell r="AS59">
            <v>0</v>
          </cell>
          <cell r="AT59">
            <v>0</v>
          </cell>
          <cell r="AU59">
            <v>20159</v>
          </cell>
          <cell r="AW59">
            <v>3</v>
          </cell>
          <cell r="AY59">
            <v>23238</v>
          </cell>
          <cell r="AZ59">
            <v>0</v>
          </cell>
          <cell r="BA59">
            <v>0</v>
          </cell>
          <cell r="BB59">
            <v>0</v>
          </cell>
          <cell r="BC59">
            <v>13810</v>
          </cell>
          <cell r="BD59">
            <v>20</v>
          </cell>
          <cell r="BE59">
            <v>3</v>
          </cell>
          <cell r="BF59">
            <v>0</v>
          </cell>
          <cell r="BG59">
            <v>23946</v>
          </cell>
          <cell r="BH59">
            <v>0</v>
          </cell>
          <cell r="BI59">
            <v>4</v>
          </cell>
          <cell r="BJ59">
            <v>0</v>
          </cell>
          <cell r="BK59">
            <v>31208</v>
          </cell>
          <cell r="BL59">
            <v>0</v>
          </cell>
          <cell r="BM59">
            <v>0</v>
          </cell>
          <cell r="BN59">
            <v>0</v>
          </cell>
          <cell r="BO59">
            <v>3445.9370437660018</v>
          </cell>
          <cell r="BP59">
            <v>2.2443767878498875</v>
          </cell>
          <cell r="BQ59">
            <v>4.2857142857142856</v>
          </cell>
          <cell r="BR59">
            <v>0</v>
          </cell>
          <cell r="BS59">
            <v>36308.752804576994</v>
          </cell>
          <cell r="BT59">
            <v>0</v>
          </cell>
          <cell r="BU59">
            <v>3205.7142857142858</v>
          </cell>
          <cell r="BW59">
            <v>0</v>
          </cell>
          <cell r="BY59">
            <v>3205.7142857142858</v>
          </cell>
          <cell r="CA59">
            <v>9741.1528045769937</v>
          </cell>
          <cell r="CC59">
            <v>8</v>
          </cell>
          <cell r="CD59">
            <v>0</v>
          </cell>
          <cell r="CE59">
            <v>71610</v>
          </cell>
          <cell r="CF59">
            <v>0</v>
          </cell>
          <cell r="CG59">
            <v>6208</v>
          </cell>
          <cell r="CH59">
            <v>0</v>
          </cell>
          <cell r="CI59">
            <v>0</v>
          </cell>
          <cell r="CJ59">
            <v>0</v>
          </cell>
          <cell r="CK59">
            <v>6208</v>
          </cell>
          <cell r="CL59">
            <v>0</v>
          </cell>
          <cell r="CM59">
            <v>41266.247195423006</v>
          </cell>
          <cell r="CN59">
            <v>0</v>
          </cell>
          <cell r="CO59">
            <v>11.804195804195803</v>
          </cell>
          <cell r="CP59">
            <v>0</v>
          </cell>
          <cell r="CQ59">
            <v>127229.69999305916</v>
          </cell>
          <cell r="CS59">
            <v>8818.9160839160832</v>
          </cell>
          <cell r="CU59">
            <v>12495.489510489511</v>
          </cell>
          <cell r="CW59">
            <v>8818.9160839160832</v>
          </cell>
          <cell r="CY59">
            <v>78840.699993059156</v>
          </cell>
          <cell r="DA59">
            <v>14.027681660899654</v>
          </cell>
          <cell r="DB59">
            <v>0</v>
          </cell>
          <cell r="DC59">
            <v>141385</v>
          </cell>
          <cell r="DD59">
            <v>0</v>
          </cell>
          <cell r="DE59">
            <v>11907</v>
          </cell>
          <cell r="DF59">
            <v>0</v>
          </cell>
          <cell r="DG59">
            <v>0</v>
          </cell>
          <cell r="DH59">
            <v>0</v>
          </cell>
          <cell r="DI59">
            <v>11907</v>
          </cell>
          <cell r="DJ59">
            <v>0</v>
          </cell>
          <cell r="DK59">
            <v>61648</v>
          </cell>
          <cell r="DL59">
            <v>0</v>
          </cell>
          <cell r="DM59">
            <v>14.186440677966102</v>
          </cell>
          <cell r="DN59">
            <v>0</v>
          </cell>
          <cell r="DO59">
            <v>162303</v>
          </cell>
          <cell r="DQ59">
            <v>12668</v>
          </cell>
          <cell r="DS59">
            <v>0</v>
          </cell>
          <cell r="DU59">
            <v>12668</v>
          </cell>
          <cell r="DW59">
            <v>51659.060001388163</v>
          </cell>
          <cell r="DY59">
            <v>13.975694444444445</v>
          </cell>
          <cell r="DZ59">
            <v>0</v>
          </cell>
          <cell r="EA59">
            <v>159091</v>
          </cell>
          <cell r="EC59">
            <v>12469</v>
          </cell>
          <cell r="EE59">
            <v>0</v>
          </cell>
          <cell r="EG59">
            <v>12469</v>
          </cell>
          <cell r="EI59">
            <v>18212.920002776336</v>
          </cell>
          <cell r="EK59">
            <v>6</v>
          </cell>
          <cell r="EL59">
            <v>0</v>
          </cell>
          <cell r="EM59">
            <v>77650</v>
          </cell>
          <cell r="EN59">
            <v>0</v>
          </cell>
          <cell r="EO59">
            <v>5325</v>
          </cell>
          <cell r="EP59">
            <v>0</v>
          </cell>
          <cell r="EQ59">
            <v>0</v>
          </cell>
          <cell r="ER59">
            <v>0</v>
          </cell>
          <cell r="ES59">
            <v>5325</v>
          </cell>
          <cell r="ET59">
            <v>0</v>
          </cell>
          <cell r="EU59">
            <v>8367.2000000000007</v>
          </cell>
          <cell r="EV59">
            <v>0</v>
          </cell>
          <cell r="EW59">
            <v>5.8020833333333339</v>
          </cell>
          <cell r="EX59">
            <v>0</v>
          </cell>
          <cell r="EY59">
            <v>74726</v>
          </cell>
          <cell r="EZ59">
            <v>0</v>
          </cell>
          <cell r="FA59">
            <v>5102</v>
          </cell>
          <cell r="FB59">
            <v>0</v>
          </cell>
          <cell r="FC59">
            <v>0</v>
          </cell>
          <cell r="FD59">
            <v>0</v>
          </cell>
          <cell r="FE59">
            <v>5102</v>
          </cell>
          <cell r="FF59">
            <v>0</v>
          </cell>
          <cell r="FG59">
            <v>0</v>
          </cell>
          <cell r="FH59">
            <v>0</v>
          </cell>
          <cell r="FI59">
            <v>10.200809876906058</v>
          </cell>
          <cell r="FJ59">
            <v>0</v>
          </cell>
          <cell r="FK59">
            <v>132147</v>
          </cell>
          <cell r="FL59">
            <v>0</v>
          </cell>
          <cell r="FM59">
            <v>9071</v>
          </cell>
          <cell r="FN59">
            <v>0</v>
          </cell>
          <cell r="FO59">
            <v>0</v>
          </cell>
          <cell r="FQ59">
            <v>9071</v>
          </cell>
          <cell r="FS59">
            <v>54955.115022075959</v>
          </cell>
          <cell r="FU59">
            <v>11.689873125720876</v>
          </cell>
          <cell r="FV59">
            <v>0</v>
          </cell>
          <cell r="FW59">
            <v>136139</v>
          </cell>
          <cell r="FX59">
            <v>0</v>
          </cell>
          <cell r="FY59">
            <v>9512</v>
          </cell>
          <cell r="FZ59">
            <v>0</v>
          </cell>
          <cell r="GA59">
            <v>0</v>
          </cell>
          <cell r="GB59">
            <v>0</v>
          </cell>
          <cell r="GC59">
            <v>9512</v>
          </cell>
          <cell r="GE59">
            <v>17862.686812458931</v>
          </cell>
          <cell r="GG59">
            <v>7.5016181229773462</v>
          </cell>
          <cell r="GH59">
            <v>0</v>
          </cell>
          <cell r="GI59">
            <v>90974</v>
          </cell>
          <cell r="GJ59">
            <v>0</v>
          </cell>
          <cell r="GK59">
            <v>6667</v>
          </cell>
          <cell r="GL59">
            <v>0</v>
          </cell>
          <cell r="GM59">
            <v>0</v>
          </cell>
          <cell r="GO59">
            <v>6667</v>
          </cell>
          <cell r="GQ59">
            <v>0</v>
          </cell>
          <cell r="HE59">
            <v>-50</v>
          </cell>
        </row>
        <row r="60">
          <cell r="A60">
            <v>51</v>
          </cell>
          <cell r="B60" t="str">
            <v>CARLISLE</v>
          </cell>
          <cell r="E60">
            <v>0</v>
          </cell>
          <cell r="F60">
            <v>0</v>
          </cell>
          <cell r="J60">
            <v>0</v>
          </cell>
          <cell r="K60">
            <v>0</v>
          </cell>
          <cell r="L60">
            <v>0</v>
          </cell>
          <cell r="O60">
            <v>0.56999999999999995</v>
          </cell>
          <cell r="P60">
            <v>0</v>
          </cell>
          <cell r="Q60">
            <v>4244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L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Z60">
            <v>0</v>
          </cell>
          <cell r="BB60">
            <v>0</v>
          </cell>
          <cell r="BC60">
            <v>0</v>
          </cell>
          <cell r="BD60">
            <v>0</v>
          </cell>
          <cell r="BH60">
            <v>0</v>
          </cell>
          <cell r="BL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W60">
            <v>0</v>
          </cell>
          <cell r="BY60">
            <v>0</v>
          </cell>
          <cell r="CA60">
            <v>0</v>
          </cell>
          <cell r="CC60">
            <v>0.83617747440273038</v>
          </cell>
          <cell r="CD60">
            <v>0</v>
          </cell>
          <cell r="CE60">
            <v>8774.8464163822518</v>
          </cell>
          <cell r="CF60">
            <v>0</v>
          </cell>
          <cell r="CG60">
            <v>648.87372013651873</v>
          </cell>
          <cell r="CH60">
            <v>0</v>
          </cell>
          <cell r="CI60">
            <v>0</v>
          </cell>
          <cell r="CJ60">
            <v>0</v>
          </cell>
          <cell r="CK60">
            <v>648.87372013651873</v>
          </cell>
          <cell r="CL60">
            <v>0</v>
          </cell>
          <cell r="CM60">
            <v>8774.8464163822518</v>
          </cell>
          <cell r="CN60">
            <v>0</v>
          </cell>
          <cell r="CO60">
            <v>2</v>
          </cell>
          <cell r="CP60">
            <v>0</v>
          </cell>
          <cell r="CQ60">
            <v>22285.654392323489</v>
          </cell>
          <cell r="CS60">
            <v>1622</v>
          </cell>
          <cell r="CU60">
            <v>0</v>
          </cell>
          <cell r="CW60">
            <v>1622</v>
          </cell>
          <cell r="CY60">
            <v>18775.807975941236</v>
          </cell>
          <cell r="DA60">
            <v>2</v>
          </cell>
          <cell r="DB60">
            <v>0</v>
          </cell>
          <cell r="DC60">
            <v>23882</v>
          </cell>
          <cell r="DD60">
            <v>0</v>
          </cell>
          <cell r="DE60">
            <v>1698</v>
          </cell>
          <cell r="DF60">
            <v>0</v>
          </cell>
          <cell r="DG60">
            <v>0</v>
          </cell>
          <cell r="DH60">
            <v>0</v>
          </cell>
          <cell r="DI60">
            <v>1698</v>
          </cell>
          <cell r="DJ60">
            <v>0</v>
          </cell>
          <cell r="DK60">
            <v>13213</v>
          </cell>
          <cell r="DL60">
            <v>0</v>
          </cell>
          <cell r="DM60">
            <v>1</v>
          </cell>
          <cell r="DN60">
            <v>0</v>
          </cell>
          <cell r="DO60">
            <v>12343</v>
          </cell>
          <cell r="DQ60">
            <v>893</v>
          </cell>
          <cell r="DS60">
            <v>0</v>
          </cell>
          <cell r="DU60">
            <v>893</v>
          </cell>
          <cell r="DW60">
            <v>6362.1305549824019</v>
          </cell>
          <cell r="EG60">
            <v>0</v>
          </cell>
          <cell r="EI60">
            <v>638.53824307060427</v>
          </cell>
          <cell r="EK60">
            <v>1</v>
          </cell>
          <cell r="EL60">
            <v>0</v>
          </cell>
          <cell r="EM60">
            <v>14215</v>
          </cell>
          <cell r="EN60">
            <v>0</v>
          </cell>
          <cell r="EO60">
            <v>893</v>
          </cell>
          <cell r="EP60">
            <v>0</v>
          </cell>
          <cell r="EQ60">
            <v>0</v>
          </cell>
          <cell r="ER60">
            <v>0</v>
          </cell>
          <cell r="ES60">
            <v>893</v>
          </cell>
          <cell r="ET60">
            <v>0</v>
          </cell>
          <cell r="EU60">
            <v>14215</v>
          </cell>
          <cell r="EV60">
            <v>0</v>
          </cell>
          <cell r="EW60">
            <v>1</v>
          </cell>
          <cell r="EX60">
            <v>0</v>
          </cell>
          <cell r="EY60">
            <v>13677</v>
          </cell>
          <cell r="EZ60">
            <v>0</v>
          </cell>
          <cell r="FA60">
            <v>893</v>
          </cell>
          <cell r="FB60">
            <v>0</v>
          </cell>
          <cell r="FC60">
            <v>0</v>
          </cell>
          <cell r="FD60">
            <v>0</v>
          </cell>
          <cell r="FE60">
            <v>893</v>
          </cell>
          <cell r="FF60">
            <v>0</v>
          </cell>
          <cell r="FG60">
            <v>3553.75</v>
          </cell>
          <cell r="FH60">
            <v>0</v>
          </cell>
          <cell r="FI60">
            <v>1</v>
          </cell>
          <cell r="FJ60">
            <v>0</v>
          </cell>
          <cell r="FK60">
            <v>14217</v>
          </cell>
          <cell r="FL60">
            <v>0</v>
          </cell>
          <cell r="FM60">
            <v>893</v>
          </cell>
          <cell r="FN60">
            <v>0</v>
          </cell>
          <cell r="FO60">
            <v>0</v>
          </cell>
          <cell r="FQ60">
            <v>893</v>
          </cell>
          <cell r="FS60">
            <v>3917.948174389569</v>
          </cell>
          <cell r="FU60">
            <v>1</v>
          </cell>
          <cell r="FV60">
            <v>0</v>
          </cell>
          <cell r="FW60">
            <v>14998</v>
          </cell>
          <cell r="FX60">
            <v>0</v>
          </cell>
          <cell r="FY60">
            <v>893</v>
          </cell>
          <cell r="FZ60">
            <v>0</v>
          </cell>
          <cell r="GA60">
            <v>0</v>
          </cell>
          <cell r="GB60">
            <v>0</v>
          </cell>
          <cell r="GC60">
            <v>893</v>
          </cell>
          <cell r="GE60">
            <v>4351.7009023144228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O60">
            <v>0</v>
          </cell>
          <cell r="GQ60">
            <v>0</v>
          </cell>
          <cell r="HE60">
            <v>-51</v>
          </cell>
        </row>
        <row r="61">
          <cell r="A61">
            <v>52</v>
          </cell>
          <cell r="B61" t="str">
            <v>CARVER</v>
          </cell>
          <cell r="E61">
            <v>0</v>
          </cell>
          <cell r="F61">
            <v>0</v>
          </cell>
          <cell r="J61">
            <v>0</v>
          </cell>
          <cell r="K61">
            <v>0</v>
          </cell>
          <cell r="L61">
            <v>0</v>
          </cell>
          <cell r="O61">
            <v>1.66</v>
          </cell>
          <cell r="P61">
            <v>0</v>
          </cell>
          <cell r="Q61">
            <v>9393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6.74</v>
          </cell>
          <cell r="X61">
            <v>0</v>
          </cell>
          <cell r="Y61">
            <v>38479</v>
          </cell>
          <cell r="Z61">
            <v>0</v>
          </cell>
          <cell r="AA61">
            <v>0</v>
          </cell>
          <cell r="AB61">
            <v>0</v>
          </cell>
          <cell r="AC61">
            <v>29086</v>
          </cell>
          <cell r="AD61">
            <v>0</v>
          </cell>
          <cell r="AE61">
            <v>0</v>
          </cell>
          <cell r="AF61">
            <v>12.16</v>
          </cell>
          <cell r="AG61">
            <v>0</v>
          </cell>
          <cell r="AH61">
            <v>73045</v>
          </cell>
          <cell r="AJ61">
            <v>0</v>
          </cell>
          <cell r="AL61">
            <v>52018</v>
          </cell>
          <cell r="AN61">
            <v>0</v>
          </cell>
          <cell r="AO61">
            <v>8.39</v>
          </cell>
          <cell r="AP61">
            <v>0</v>
          </cell>
          <cell r="AQ61">
            <v>56348</v>
          </cell>
          <cell r="AR61">
            <v>0</v>
          </cell>
          <cell r="AS61">
            <v>1945</v>
          </cell>
          <cell r="AT61">
            <v>0</v>
          </cell>
          <cell r="AU61">
            <v>32375</v>
          </cell>
          <cell r="AW61">
            <v>11</v>
          </cell>
          <cell r="AY61">
            <v>69990</v>
          </cell>
          <cell r="AZ61">
            <v>0</v>
          </cell>
          <cell r="BA61">
            <v>6999</v>
          </cell>
          <cell r="BB61">
            <v>0</v>
          </cell>
          <cell r="BC61">
            <v>24453</v>
          </cell>
          <cell r="BD61">
            <v>36</v>
          </cell>
          <cell r="BE61">
            <v>12.19</v>
          </cell>
          <cell r="BF61">
            <v>0</v>
          </cell>
          <cell r="BG61">
            <v>89121</v>
          </cell>
          <cell r="BH61">
            <v>0</v>
          </cell>
          <cell r="BI61">
            <v>12.33</v>
          </cell>
          <cell r="BJ61">
            <v>0</v>
          </cell>
          <cell r="BK61">
            <v>89734</v>
          </cell>
          <cell r="BL61">
            <v>0</v>
          </cell>
          <cell r="BM61">
            <v>7920</v>
          </cell>
          <cell r="BN61">
            <v>0</v>
          </cell>
          <cell r="BO61">
            <v>5367.5378678167326</v>
          </cell>
          <cell r="BP61">
            <v>3.4959365900867851</v>
          </cell>
          <cell r="BQ61">
            <v>10.678321678321678</v>
          </cell>
          <cell r="BR61">
            <v>0</v>
          </cell>
          <cell r="BS61">
            <v>80807.044640344931</v>
          </cell>
          <cell r="BT61">
            <v>0</v>
          </cell>
          <cell r="BU61">
            <v>7156.9050384381389</v>
          </cell>
          <cell r="BW61">
            <v>9088.7606965794639</v>
          </cell>
          <cell r="BY61">
            <v>7156.9050384381389</v>
          </cell>
          <cell r="CA61">
            <v>8020.2</v>
          </cell>
          <cell r="CC61">
            <v>15.00348432055749</v>
          </cell>
          <cell r="CD61">
            <v>0</v>
          </cell>
          <cell r="CE61">
            <v>116850.77003484321</v>
          </cell>
          <cell r="CF61">
            <v>0</v>
          </cell>
          <cell r="CG61">
            <v>10866.703832752613</v>
          </cell>
          <cell r="CH61">
            <v>0</v>
          </cell>
          <cell r="CI61">
            <v>9033</v>
          </cell>
          <cell r="CJ61">
            <v>0</v>
          </cell>
          <cell r="CK61">
            <v>10866.703832752613</v>
          </cell>
          <cell r="CL61">
            <v>0</v>
          </cell>
          <cell r="CM61">
            <v>36288.72539449828</v>
          </cell>
          <cell r="CN61">
            <v>0</v>
          </cell>
          <cell r="CO61">
            <v>14.00009645178014</v>
          </cell>
          <cell r="CP61">
            <v>0</v>
          </cell>
          <cell r="CQ61">
            <v>97427.554248098095</v>
          </cell>
          <cell r="CS61">
            <v>8816.5242154250518</v>
          </cell>
          <cell r="CU61">
            <v>29271.045296167249</v>
          </cell>
          <cell r="CW61">
            <v>8816.5242154250518</v>
          </cell>
          <cell r="CY61">
            <v>21626</v>
          </cell>
          <cell r="DA61">
            <v>13.584180790960454</v>
          </cell>
          <cell r="DB61">
            <v>0</v>
          </cell>
          <cell r="DC61">
            <v>104929</v>
          </cell>
          <cell r="DD61">
            <v>0</v>
          </cell>
          <cell r="DE61">
            <v>9775</v>
          </cell>
          <cell r="DF61">
            <v>0</v>
          </cell>
          <cell r="DG61">
            <v>20300</v>
          </cell>
          <cell r="DH61">
            <v>0</v>
          </cell>
          <cell r="DI61">
            <v>9775</v>
          </cell>
          <cell r="DJ61">
            <v>0</v>
          </cell>
          <cell r="DK61">
            <v>21919</v>
          </cell>
          <cell r="DL61">
            <v>0</v>
          </cell>
          <cell r="DM61">
            <v>13.429065743944637</v>
          </cell>
          <cell r="DN61">
            <v>0</v>
          </cell>
          <cell r="DO61">
            <v>119460</v>
          </cell>
          <cell r="DQ61">
            <v>10908</v>
          </cell>
          <cell r="DS61">
            <v>11886</v>
          </cell>
          <cell r="DU61">
            <v>10908</v>
          </cell>
          <cell r="DW61">
            <v>19031.867451141145</v>
          </cell>
          <cell r="DY61">
            <v>9.2320819112627994</v>
          </cell>
          <cell r="DZ61">
            <v>0</v>
          </cell>
          <cell r="EA61">
            <v>91332</v>
          </cell>
          <cell r="EC61">
            <v>8244</v>
          </cell>
          <cell r="EE61">
            <v>0</v>
          </cell>
          <cell r="EG61">
            <v>8244</v>
          </cell>
          <cell r="EI61">
            <v>11719.178300760763</v>
          </cell>
          <cell r="EK61">
            <v>11.185314685314687</v>
          </cell>
          <cell r="EL61">
            <v>0</v>
          </cell>
          <cell r="EM61">
            <v>122625</v>
          </cell>
          <cell r="EN61">
            <v>0</v>
          </cell>
          <cell r="EO61">
            <v>9988</v>
          </cell>
          <cell r="EP61">
            <v>0</v>
          </cell>
          <cell r="EQ61">
            <v>0</v>
          </cell>
          <cell r="ER61">
            <v>0</v>
          </cell>
          <cell r="ES61">
            <v>9988</v>
          </cell>
          <cell r="ET61">
            <v>0</v>
          </cell>
          <cell r="EU61">
            <v>37105.4</v>
          </cell>
          <cell r="EV61">
            <v>0</v>
          </cell>
          <cell r="EW61">
            <v>11.006920415224913</v>
          </cell>
          <cell r="EX61">
            <v>0</v>
          </cell>
          <cell r="EY61">
            <v>111327</v>
          </cell>
          <cell r="EZ61">
            <v>0</v>
          </cell>
          <cell r="FA61">
            <v>8936</v>
          </cell>
          <cell r="FB61">
            <v>0</v>
          </cell>
          <cell r="FC61">
            <v>12104</v>
          </cell>
          <cell r="FD61">
            <v>0</v>
          </cell>
          <cell r="FE61">
            <v>8936</v>
          </cell>
          <cell r="FF61">
            <v>0</v>
          </cell>
          <cell r="FG61">
            <v>7823.25</v>
          </cell>
          <cell r="FH61">
            <v>0</v>
          </cell>
          <cell r="FI61">
            <v>8.4523809523809526</v>
          </cell>
          <cell r="FJ61">
            <v>0</v>
          </cell>
          <cell r="FK61">
            <v>59699</v>
          </cell>
          <cell r="FL61">
            <v>0</v>
          </cell>
          <cell r="FM61">
            <v>4908</v>
          </cell>
          <cell r="FN61">
            <v>0</v>
          </cell>
          <cell r="FO61">
            <v>34024</v>
          </cell>
          <cell r="FQ61">
            <v>4908</v>
          </cell>
          <cell r="FS61">
            <v>7487.2886852624606</v>
          </cell>
          <cell r="FU61">
            <v>11.227586206896552</v>
          </cell>
          <cell r="FV61">
            <v>0</v>
          </cell>
          <cell r="FW61">
            <v>130276</v>
          </cell>
          <cell r="FX61">
            <v>0</v>
          </cell>
          <cell r="FY61">
            <v>10015</v>
          </cell>
          <cell r="FZ61">
            <v>0</v>
          </cell>
          <cell r="GA61">
            <v>0</v>
          </cell>
          <cell r="GB61">
            <v>0</v>
          </cell>
          <cell r="GC61">
            <v>10015</v>
          </cell>
          <cell r="GE61">
            <v>76329.646773684508</v>
          </cell>
          <cell r="GG61">
            <v>25.430501930501933</v>
          </cell>
          <cell r="GH61">
            <v>0</v>
          </cell>
          <cell r="GI61">
            <v>276984</v>
          </cell>
          <cell r="GJ61">
            <v>0</v>
          </cell>
          <cell r="GK61">
            <v>21789</v>
          </cell>
          <cell r="GL61">
            <v>0</v>
          </cell>
          <cell r="GM61">
            <v>12125</v>
          </cell>
          <cell r="GO61">
            <v>21789</v>
          </cell>
          <cell r="GQ61">
            <v>141145.49093534614</v>
          </cell>
          <cell r="HE61">
            <v>-52</v>
          </cell>
        </row>
        <row r="62">
          <cell r="A62">
            <v>53</v>
          </cell>
          <cell r="B62" t="str">
            <v>CHARLEMONT</v>
          </cell>
          <cell r="E62">
            <v>0</v>
          </cell>
          <cell r="F62">
            <v>0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L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Z62">
            <v>0</v>
          </cell>
          <cell r="BB62">
            <v>0</v>
          </cell>
          <cell r="BC62">
            <v>0</v>
          </cell>
          <cell r="BD62">
            <v>0</v>
          </cell>
          <cell r="BH62">
            <v>0</v>
          </cell>
          <cell r="BL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W62">
            <v>0</v>
          </cell>
          <cell r="BY62">
            <v>0</v>
          </cell>
          <cell r="CA62">
            <v>0</v>
          </cell>
          <cell r="CE62">
            <v>0</v>
          </cell>
          <cell r="CF62">
            <v>0</v>
          </cell>
          <cell r="CH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S62">
            <v>0</v>
          </cell>
          <cell r="CW62">
            <v>0</v>
          </cell>
          <cell r="CY62">
            <v>0</v>
          </cell>
          <cell r="DD62">
            <v>0</v>
          </cell>
          <cell r="DF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U62">
            <v>0</v>
          </cell>
          <cell r="DW62">
            <v>0</v>
          </cell>
          <cell r="EG62">
            <v>0</v>
          </cell>
          <cell r="EI62">
            <v>0</v>
          </cell>
          <cell r="EK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Q62">
            <v>0</v>
          </cell>
          <cell r="FS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E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O62">
            <v>0</v>
          </cell>
          <cell r="GQ62">
            <v>0</v>
          </cell>
          <cell r="HE62">
            <v>-53</v>
          </cell>
        </row>
        <row r="63">
          <cell r="A63">
            <v>54</v>
          </cell>
          <cell r="B63" t="str">
            <v>CHARLTON</v>
          </cell>
          <cell r="E63">
            <v>0</v>
          </cell>
          <cell r="F63">
            <v>0</v>
          </cell>
          <cell r="J63">
            <v>0</v>
          </cell>
          <cell r="K63">
            <v>0</v>
          </cell>
          <cell r="L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L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Z63">
            <v>0</v>
          </cell>
          <cell r="BB63">
            <v>0</v>
          </cell>
          <cell r="BC63">
            <v>0</v>
          </cell>
          <cell r="BD63">
            <v>0</v>
          </cell>
          <cell r="BH63">
            <v>0</v>
          </cell>
          <cell r="BL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W63">
            <v>0</v>
          </cell>
          <cell r="BY63">
            <v>0</v>
          </cell>
          <cell r="CA63">
            <v>0</v>
          </cell>
          <cell r="CE63">
            <v>0</v>
          </cell>
          <cell r="CF63">
            <v>0</v>
          </cell>
          <cell r="CH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S63">
            <v>0</v>
          </cell>
          <cell r="CW63">
            <v>0</v>
          </cell>
          <cell r="CY63">
            <v>0</v>
          </cell>
          <cell r="DD63">
            <v>0</v>
          </cell>
          <cell r="DF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U63">
            <v>0</v>
          </cell>
          <cell r="DW63">
            <v>0</v>
          </cell>
          <cell r="EG63">
            <v>0</v>
          </cell>
          <cell r="EI63">
            <v>0</v>
          </cell>
          <cell r="EK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Q63">
            <v>0</v>
          </cell>
          <cell r="FS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E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O63">
            <v>0</v>
          </cell>
          <cell r="GQ63">
            <v>0</v>
          </cell>
          <cell r="HE63">
            <v>-54</v>
          </cell>
        </row>
        <row r="64">
          <cell r="A64">
            <v>55</v>
          </cell>
          <cell r="B64" t="str">
            <v>CHATHAM</v>
          </cell>
          <cell r="C64">
            <v>6.7</v>
          </cell>
          <cell r="D64">
            <v>43986</v>
          </cell>
          <cell r="E64">
            <v>0</v>
          </cell>
          <cell r="F64">
            <v>0</v>
          </cell>
          <cell r="G64">
            <v>21993</v>
          </cell>
          <cell r="I64">
            <v>5</v>
          </cell>
          <cell r="J64">
            <v>39430</v>
          </cell>
          <cell r="K64">
            <v>0</v>
          </cell>
          <cell r="L64">
            <v>0</v>
          </cell>
          <cell r="M64">
            <v>15770</v>
          </cell>
          <cell r="O64">
            <v>4.8499999999999996</v>
          </cell>
          <cell r="P64">
            <v>0</v>
          </cell>
          <cell r="Q64">
            <v>32148</v>
          </cell>
          <cell r="R64">
            <v>0</v>
          </cell>
          <cell r="S64">
            <v>8350</v>
          </cell>
          <cell r="U64">
            <v>0</v>
          </cell>
          <cell r="V64">
            <v>12859</v>
          </cell>
          <cell r="W64">
            <v>3</v>
          </cell>
          <cell r="X64">
            <v>0</v>
          </cell>
          <cell r="Y64">
            <v>13833</v>
          </cell>
          <cell r="Z64">
            <v>0</v>
          </cell>
          <cell r="AA64">
            <v>5610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6.87</v>
          </cell>
          <cell r="AG64">
            <v>0</v>
          </cell>
          <cell r="AH64">
            <v>52796</v>
          </cell>
          <cell r="AJ64">
            <v>0</v>
          </cell>
          <cell r="AL64">
            <v>38963</v>
          </cell>
          <cell r="AN64">
            <v>0</v>
          </cell>
          <cell r="AO64">
            <v>3.42</v>
          </cell>
          <cell r="AP64">
            <v>0</v>
          </cell>
          <cell r="AQ64">
            <v>28356</v>
          </cell>
          <cell r="AR64">
            <v>0</v>
          </cell>
          <cell r="AS64">
            <v>0</v>
          </cell>
          <cell r="AT64">
            <v>0</v>
          </cell>
          <cell r="AU64">
            <v>23378</v>
          </cell>
          <cell r="AW64">
            <v>3</v>
          </cell>
          <cell r="AY64">
            <v>25164</v>
          </cell>
          <cell r="AZ64">
            <v>0</v>
          </cell>
          <cell r="BA64">
            <v>0</v>
          </cell>
          <cell r="BB64">
            <v>0</v>
          </cell>
          <cell r="BC64">
            <v>13874</v>
          </cell>
          <cell r="BD64">
            <v>21</v>
          </cell>
          <cell r="BE64">
            <v>0.42</v>
          </cell>
          <cell r="BF64">
            <v>0</v>
          </cell>
          <cell r="BG64">
            <v>3379</v>
          </cell>
          <cell r="BH64">
            <v>0</v>
          </cell>
          <cell r="BL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1.1655172413793102</v>
          </cell>
          <cell r="BR64">
            <v>0</v>
          </cell>
          <cell r="BS64">
            <v>14821.88275862069</v>
          </cell>
          <cell r="BT64">
            <v>0</v>
          </cell>
          <cell r="BU64">
            <v>871.80689655172409</v>
          </cell>
          <cell r="BW64">
            <v>0</v>
          </cell>
          <cell r="BY64">
            <v>871.80689655172409</v>
          </cell>
          <cell r="CA64">
            <v>14821.88275862069</v>
          </cell>
          <cell r="CC64">
            <v>3</v>
          </cell>
          <cell r="CD64">
            <v>0</v>
          </cell>
          <cell r="CE64">
            <v>30908</v>
          </cell>
          <cell r="CF64">
            <v>0</v>
          </cell>
          <cell r="CG64">
            <v>1552</v>
          </cell>
          <cell r="CH64">
            <v>0</v>
          </cell>
          <cell r="CI64">
            <v>16230</v>
          </cell>
          <cell r="CJ64">
            <v>0</v>
          </cell>
          <cell r="CK64">
            <v>1552</v>
          </cell>
          <cell r="CL64">
            <v>0</v>
          </cell>
          <cell r="CM64">
            <v>24979.11724137931</v>
          </cell>
          <cell r="CN64">
            <v>0</v>
          </cell>
          <cell r="CO64">
            <v>6.6950354609929077</v>
          </cell>
          <cell r="CP64">
            <v>0</v>
          </cell>
          <cell r="CQ64">
            <v>70783.595744680846</v>
          </cell>
          <cell r="CS64">
            <v>4618.6737588652486</v>
          </cell>
          <cell r="CU64">
            <v>15550.498121645796</v>
          </cell>
          <cell r="CW64">
            <v>4618.6737588652486</v>
          </cell>
          <cell r="CY64">
            <v>55456.595744680846</v>
          </cell>
          <cell r="DA64">
            <v>6.5104895104895109</v>
          </cell>
          <cell r="DB64">
            <v>0</v>
          </cell>
          <cell r="DC64">
            <v>73544</v>
          </cell>
          <cell r="DD64">
            <v>0</v>
          </cell>
          <cell r="DE64">
            <v>4678</v>
          </cell>
          <cell r="DF64">
            <v>0</v>
          </cell>
          <cell r="DG64">
            <v>13689</v>
          </cell>
          <cell r="DH64">
            <v>0</v>
          </cell>
          <cell r="DI64">
            <v>4678</v>
          </cell>
          <cell r="DJ64">
            <v>0</v>
          </cell>
          <cell r="DK64">
            <v>33120</v>
          </cell>
          <cell r="DL64">
            <v>0</v>
          </cell>
          <cell r="DM64">
            <v>8</v>
          </cell>
          <cell r="DN64">
            <v>0</v>
          </cell>
          <cell r="DO64">
            <v>107079</v>
          </cell>
          <cell r="DQ64">
            <v>7144</v>
          </cell>
          <cell r="DS64">
            <v>0</v>
          </cell>
          <cell r="DU64">
            <v>7144</v>
          </cell>
          <cell r="DW64">
            <v>51141.480851063832</v>
          </cell>
          <cell r="DY64">
            <v>6.1085632347364429</v>
          </cell>
          <cell r="DZ64">
            <v>0</v>
          </cell>
          <cell r="EA64">
            <v>91365</v>
          </cell>
          <cell r="EC64">
            <v>5455</v>
          </cell>
          <cell r="EE64">
            <v>0</v>
          </cell>
          <cell r="EG64">
            <v>5455</v>
          </cell>
          <cell r="EI64">
            <v>21225.161702127662</v>
          </cell>
          <cell r="EK64">
            <v>7</v>
          </cell>
          <cell r="EL64">
            <v>0</v>
          </cell>
          <cell r="EM64">
            <v>105245</v>
          </cell>
          <cell r="EN64">
            <v>0</v>
          </cell>
          <cell r="EO64">
            <v>6251</v>
          </cell>
          <cell r="EP64">
            <v>0</v>
          </cell>
          <cell r="EQ64">
            <v>0</v>
          </cell>
          <cell r="ER64">
            <v>0</v>
          </cell>
          <cell r="ES64">
            <v>6251</v>
          </cell>
          <cell r="ET64">
            <v>0</v>
          </cell>
          <cell r="EU64">
            <v>27294</v>
          </cell>
          <cell r="EV64">
            <v>0</v>
          </cell>
          <cell r="EW64">
            <v>11.017482517482517</v>
          </cell>
          <cell r="EX64">
            <v>0</v>
          </cell>
          <cell r="EY64">
            <v>188494</v>
          </cell>
          <cell r="EZ64">
            <v>0</v>
          </cell>
          <cell r="FA64">
            <v>9839</v>
          </cell>
          <cell r="FB64">
            <v>0</v>
          </cell>
          <cell r="FC64">
            <v>0</v>
          </cell>
          <cell r="FD64">
            <v>0</v>
          </cell>
          <cell r="FE64">
            <v>9839</v>
          </cell>
          <cell r="FF64">
            <v>0</v>
          </cell>
          <cell r="FG64">
            <v>86719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Q64">
            <v>0</v>
          </cell>
          <cell r="FS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E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O64">
            <v>0</v>
          </cell>
          <cell r="GQ64">
            <v>0</v>
          </cell>
          <cell r="HE64">
            <v>-55</v>
          </cell>
        </row>
        <row r="65">
          <cell r="A65">
            <v>56</v>
          </cell>
          <cell r="B65" t="str">
            <v>CHELMSFORD</v>
          </cell>
          <cell r="C65">
            <v>2.4</v>
          </cell>
          <cell r="D65">
            <v>12871</v>
          </cell>
          <cell r="E65">
            <v>0</v>
          </cell>
          <cell r="F65">
            <v>4766</v>
          </cell>
          <cell r="G65">
            <v>0</v>
          </cell>
          <cell r="I65">
            <v>145.58000000000001</v>
          </cell>
          <cell r="J65">
            <v>729306</v>
          </cell>
          <cell r="K65">
            <v>0</v>
          </cell>
          <cell r="L65">
            <v>861864</v>
          </cell>
          <cell r="M65">
            <v>0</v>
          </cell>
          <cell r="O65">
            <v>152.33000000000001</v>
          </cell>
          <cell r="P65">
            <v>0</v>
          </cell>
          <cell r="Q65">
            <v>830119</v>
          </cell>
          <cell r="R65">
            <v>0</v>
          </cell>
          <cell r="S65">
            <v>23701</v>
          </cell>
          <cell r="U65">
            <v>93323</v>
          </cell>
          <cell r="V65">
            <v>0</v>
          </cell>
          <cell r="W65">
            <v>126.56</v>
          </cell>
          <cell r="X65">
            <v>0</v>
          </cell>
          <cell r="Y65">
            <v>765792</v>
          </cell>
          <cell r="Z65">
            <v>0</v>
          </cell>
          <cell r="AA65">
            <v>6099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108.88</v>
          </cell>
          <cell r="AG65">
            <v>0</v>
          </cell>
          <cell r="AH65">
            <v>651595</v>
          </cell>
          <cell r="AJ65">
            <v>6040</v>
          </cell>
          <cell r="AL65">
            <v>0</v>
          </cell>
          <cell r="AN65">
            <v>0</v>
          </cell>
          <cell r="AO65">
            <v>106.72</v>
          </cell>
          <cell r="AP65">
            <v>0</v>
          </cell>
          <cell r="AQ65">
            <v>699764</v>
          </cell>
          <cell r="AR65">
            <v>0</v>
          </cell>
          <cell r="AS65">
            <v>0</v>
          </cell>
          <cell r="AT65">
            <v>0</v>
          </cell>
          <cell r="AU65">
            <v>48169</v>
          </cell>
          <cell r="AW65">
            <v>102.31</v>
          </cell>
          <cell r="AY65">
            <v>711759</v>
          </cell>
          <cell r="AZ65">
            <v>-7085</v>
          </cell>
          <cell r="BA65">
            <v>13107</v>
          </cell>
          <cell r="BB65">
            <v>0</v>
          </cell>
          <cell r="BC65">
            <v>36407</v>
          </cell>
          <cell r="BD65">
            <v>-6263</v>
          </cell>
          <cell r="BE65">
            <v>104.58</v>
          </cell>
          <cell r="BF65">
            <v>0</v>
          </cell>
          <cell r="BG65">
            <v>742831</v>
          </cell>
          <cell r="BH65">
            <v>0</v>
          </cell>
          <cell r="BI65">
            <v>95.57</v>
          </cell>
          <cell r="BJ65">
            <v>0</v>
          </cell>
          <cell r="BK65">
            <v>676667</v>
          </cell>
          <cell r="BL65">
            <v>0</v>
          </cell>
          <cell r="BM65">
            <v>7156</v>
          </cell>
          <cell r="BN65">
            <v>0</v>
          </cell>
          <cell r="BO65">
            <v>5869.7160533710576</v>
          </cell>
          <cell r="BP65">
            <v>3.823010778821299</v>
          </cell>
          <cell r="BQ65">
            <v>72.063545919838745</v>
          </cell>
          <cell r="BR65">
            <v>0</v>
          </cell>
          <cell r="BS65">
            <v>546538.15729326685</v>
          </cell>
          <cell r="BT65">
            <v>0</v>
          </cell>
          <cell r="BU65">
            <v>53903.532348039385</v>
          </cell>
          <cell r="BW65">
            <v>0</v>
          </cell>
          <cell r="BY65">
            <v>53903.532348039385</v>
          </cell>
          <cell r="CA65">
            <v>9594.7999999999993</v>
          </cell>
          <cell r="CC65">
            <v>93.99934401013391</v>
          </cell>
          <cell r="CD65">
            <v>0</v>
          </cell>
          <cell r="CE65">
            <v>728133.4715888527</v>
          </cell>
          <cell r="CF65">
            <v>0</v>
          </cell>
          <cell r="CG65">
            <v>69839.490951863918</v>
          </cell>
          <cell r="CH65">
            <v>0</v>
          </cell>
          <cell r="CI65">
            <v>34848</v>
          </cell>
          <cell r="CJ65">
            <v>0</v>
          </cell>
          <cell r="CK65">
            <v>69839.490951863918</v>
          </cell>
          <cell r="CL65">
            <v>0</v>
          </cell>
          <cell r="CM65">
            <v>181595.31429558585</v>
          </cell>
          <cell r="CN65">
            <v>0</v>
          </cell>
          <cell r="CO65">
            <v>109.61825847460108</v>
          </cell>
          <cell r="CP65">
            <v>0</v>
          </cell>
          <cell r="CQ65">
            <v>829846.33337788621</v>
          </cell>
          <cell r="CS65">
            <v>87278.407622901446</v>
          </cell>
          <cell r="CU65">
            <v>16728</v>
          </cell>
          <cell r="CW65">
            <v>87278.407622901446</v>
          </cell>
          <cell r="CY65">
            <v>210669.86178903352</v>
          </cell>
          <cell r="DA65">
            <v>127.5555416337148</v>
          </cell>
          <cell r="DB65">
            <v>0</v>
          </cell>
          <cell r="DC65">
            <v>993287</v>
          </cell>
          <cell r="DD65">
            <v>0</v>
          </cell>
          <cell r="DE65">
            <v>106525</v>
          </cell>
          <cell r="DF65">
            <v>0</v>
          </cell>
          <cell r="DG65">
            <v>17384</v>
          </cell>
          <cell r="DH65">
            <v>0</v>
          </cell>
          <cell r="DI65">
            <v>106525</v>
          </cell>
          <cell r="DJ65">
            <v>0</v>
          </cell>
          <cell r="DK65">
            <v>297107</v>
          </cell>
          <cell r="DL65">
            <v>0</v>
          </cell>
          <cell r="DM65">
            <v>133.21555783935506</v>
          </cell>
          <cell r="DN65">
            <v>0</v>
          </cell>
          <cell r="DO65">
            <v>1074081</v>
          </cell>
          <cell r="DQ65">
            <v>116886</v>
          </cell>
          <cell r="DS65">
            <v>20417</v>
          </cell>
          <cell r="DU65">
            <v>116886</v>
          </cell>
          <cell r="DW65">
            <v>219543.54468888167</v>
          </cell>
          <cell r="DY65">
            <v>144.77741988705307</v>
          </cell>
          <cell r="DZ65">
            <v>0</v>
          </cell>
          <cell r="EA65">
            <v>1189973</v>
          </cell>
          <cell r="EC65">
            <v>127919</v>
          </cell>
          <cell r="EE65">
            <v>12752</v>
          </cell>
          <cell r="EG65">
            <v>127919</v>
          </cell>
          <cell r="EI65">
            <v>229744.66664884551</v>
          </cell>
          <cell r="EK65">
            <v>139.87998192665395</v>
          </cell>
          <cell r="EL65">
            <v>0</v>
          </cell>
          <cell r="EM65">
            <v>1253481</v>
          </cell>
          <cell r="EN65">
            <v>0</v>
          </cell>
          <cell r="EO65">
            <v>123127</v>
          </cell>
          <cell r="EP65">
            <v>0</v>
          </cell>
          <cell r="EQ65">
            <v>19584</v>
          </cell>
          <cell r="ER65">
            <v>0</v>
          </cell>
          <cell r="ES65">
            <v>123127</v>
          </cell>
          <cell r="ET65">
            <v>0</v>
          </cell>
          <cell r="EU65">
            <v>165360.80000000002</v>
          </cell>
          <cell r="EV65">
            <v>0</v>
          </cell>
          <cell r="EW65">
            <v>121.88527434150103</v>
          </cell>
          <cell r="EX65">
            <v>0</v>
          </cell>
          <cell r="EY65">
            <v>1112432</v>
          </cell>
          <cell r="EZ65">
            <v>0</v>
          </cell>
          <cell r="FA65">
            <v>107541</v>
          </cell>
          <cell r="FB65">
            <v>0</v>
          </cell>
          <cell r="FC65">
            <v>0</v>
          </cell>
          <cell r="FD65">
            <v>0</v>
          </cell>
          <cell r="FE65">
            <v>107541</v>
          </cell>
          <cell r="FF65">
            <v>0</v>
          </cell>
          <cell r="FG65">
            <v>62233.8</v>
          </cell>
          <cell r="FH65">
            <v>0</v>
          </cell>
          <cell r="FI65">
            <v>115.37736001944738</v>
          </cell>
          <cell r="FJ65">
            <v>0</v>
          </cell>
          <cell r="FK65">
            <v>1084063</v>
          </cell>
          <cell r="FL65">
            <v>0</v>
          </cell>
          <cell r="FM65">
            <v>100190</v>
          </cell>
          <cell r="FN65">
            <v>0</v>
          </cell>
          <cell r="FO65">
            <v>32443</v>
          </cell>
          <cell r="FQ65">
            <v>100190</v>
          </cell>
          <cell r="FS65">
            <v>15195.178788343985</v>
          </cell>
          <cell r="FU65">
            <v>107.030306329849</v>
          </cell>
          <cell r="FV65">
            <v>0</v>
          </cell>
          <cell r="FW65">
            <v>1085440</v>
          </cell>
          <cell r="FX65">
            <v>0</v>
          </cell>
          <cell r="FY65">
            <v>95500</v>
          </cell>
          <cell r="FZ65">
            <v>0</v>
          </cell>
          <cell r="GA65">
            <v>0</v>
          </cell>
          <cell r="GB65">
            <v>0</v>
          </cell>
          <cell r="GC65">
            <v>95500</v>
          </cell>
          <cell r="GE65">
            <v>16798.31027877019</v>
          </cell>
          <cell r="GG65">
            <v>127.27362534948742</v>
          </cell>
          <cell r="GH65">
            <v>0</v>
          </cell>
          <cell r="GI65">
            <v>1332634</v>
          </cell>
          <cell r="GJ65">
            <v>0</v>
          </cell>
          <cell r="GK65">
            <v>110223</v>
          </cell>
          <cell r="GL65">
            <v>0</v>
          </cell>
          <cell r="GM65">
            <v>42119</v>
          </cell>
          <cell r="GO65">
            <v>110223</v>
          </cell>
          <cell r="GQ65">
            <v>237821.51270736396</v>
          </cell>
          <cell r="HE65">
            <v>-56</v>
          </cell>
        </row>
        <row r="66">
          <cell r="A66">
            <v>57</v>
          </cell>
          <cell r="B66" t="str">
            <v>CHELSEA</v>
          </cell>
          <cell r="E66">
            <v>0</v>
          </cell>
          <cell r="F66">
            <v>0</v>
          </cell>
          <cell r="I66">
            <v>4</v>
          </cell>
          <cell r="J66">
            <v>19520</v>
          </cell>
          <cell r="K66">
            <v>0</v>
          </cell>
          <cell r="L66">
            <v>0</v>
          </cell>
          <cell r="M66">
            <v>0</v>
          </cell>
          <cell r="O66">
            <v>5.48</v>
          </cell>
          <cell r="P66">
            <v>0</v>
          </cell>
          <cell r="Q66">
            <v>37546</v>
          </cell>
          <cell r="R66">
            <v>0</v>
          </cell>
          <cell r="S66">
            <v>0</v>
          </cell>
          <cell r="U66">
            <v>9632</v>
          </cell>
          <cell r="V66">
            <v>0</v>
          </cell>
          <cell r="W66">
            <v>9.16</v>
          </cell>
          <cell r="X66">
            <v>0</v>
          </cell>
          <cell r="Y66">
            <v>58981</v>
          </cell>
          <cell r="Z66">
            <v>0</v>
          </cell>
          <cell r="AA66">
            <v>7228</v>
          </cell>
          <cell r="AB66">
            <v>0</v>
          </cell>
          <cell r="AC66">
            <v>21435</v>
          </cell>
          <cell r="AD66">
            <v>0</v>
          </cell>
          <cell r="AE66">
            <v>0</v>
          </cell>
          <cell r="AF66">
            <v>16.079999999999998</v>
          </cell>
          <cell r="AG66">
            <v>0</v>
          </cell>
          <cell r="AH66">
            <v>103082</v>
          </cell>
          <cell r="AJ66">
            <v>13484</v>
          </cell>
          <cell r="AL66">
            <v>56962</v>
          </cell>
          <cell r="AN66">
            <v>0</v>
          </cell>
          <cell r="AO66">
            <v>23.41</v>
          </cell>
          <cell r="AP66">
            <v>0</v>
          </cell>
          <cell r="AQ66">
            <v>184713</v>
          </cell>
          <cell r="AR66">
            <v>0</v>
          </cell>
          <cell r="AS66">
            <v>12376</v>
          </cell>
          <cell r="AT66">
            <v>0</v>
          </cell>
          <cell r="AU66">
            <v>116666</v>
          </cell>
          <cell r="AW66">
            <v>21.24</v>
          </cell>
          <cell r="AY66">
            <v>199296</v>
          </cell>
          <cell r="AZ66">
            <v>0</v>
          </cell>
          <cell r="BA66">
            <v>0</v>
          </cell>
          <cell r="BB66">
            <v>0</v>
          </cell>
          <cell r="BC66">
            <v>72288</v>
          </cell>
          <cell r="BD66">
            <v>106</v>
          </cell>
          <cell r="BE66">
            <v>23.17</v>
          </cell>
          <cell r="BF66">
            <v>0</v>
          </cell>
          <cell r="BG66">
            <v>206562</v>
          </cell>
          <cell r="BH66">
            <v>0</v>
          </cell>
          <cell r="BI66">
            <v>54.06</v>
          </cell>
          <cell r="BJ66">
            <v>0</v>
          </cell>
          <cell r="BK66">
            <v>441747</v>
          </cell>
          <cell r="BL66">
            <v>0</v>
          </cell>
          <cell r="BM66">
            <v>11582</v>
          </cell>
          <cell r="BN66">
            <v>0</v>
          </cell>
          <cell r="BO66">
            <v>75053.830173779992</v>
          </cell>
          <cell r="BP66">
            <v>48.883387056062929</v>
          </cell>
          <cell r="BQ66">
            <v>79.863480187285248</v>
          </cell>
          <cell r="BR66">
            <v>0</v>
          </cell>
          <cell r="BS66">
            <v>631394.76394445216</v>
          </cell>
          <cell r="BT66">
            <v>0</v>
          </cell>
          <cell r="BU66">
            <v>57194.179476385652</v>
          </cell>
          <cell r="BW66">
            <v>31750.55030225659</v>
          </cell>
          <cell r="BY66">
            <v>57194.179476385652</v>
          </cell>
          <cell r="CA66">
            <v>333665.16394445219</v>
          </cell>
          <cell r="CC66">
            <v>72.666177541177461</v>
          </cell>
          <cell r="CD66">
            <v>0</v>
          </cell>
          <cell r="CE66">
            <v>618216.05199176993</v>
          </cell>
          <cell r="CF66">
            <v>3380.5279123951914</v>
          </cell>
          <cell r="CG66">
            <v>53315.750711736408</v>
          </cell>
          <cell r="CH66">
            <v>325.76812674737448</v>
          </cell>
          <cell r="CI66">
            <v>36481.96621621622</v>
          </cell>
          <cell r="CJ66">
            <v>541.03378378377965</v>
          </cell>
          <cell r="CK66">
            <v>53315.750711736408</v>
          </cell>
          <cell r="CL66">
            <v>372.95731593656092</v>
          </cell>
          <cell r="CM66">
            <v>207863</v>
          </cell>
          <cell r="CN66">
            <v>0</v>
          </cell>
          <cell r="CO66">
            <v>111.09133899720743</v>
          </cell>
          <cell r="CP66">
            <v>0</v>
          </cell>
          <cell r="CQ66">
            <v>996344.14723717317</v>
          </cell>
          <cell r="CS66">
            <v>84483.32469714676</v>
          </cell>
          <cell r="CU66">
            <v>70999.107331455729</v>
          </cell>
          <cell r="CW66">
            <v>84483.32469714676</v>
          </cell>
          <cell r="CY66">
            <v>457367.62315779843</v>
          </cell>
          <cell r="DA66">
            <v>159.86177153186173</v>
          </cell>
          <cell r="DB66">
            <v>0</v>
          </cell>
          <cell r="DC66">
            <v>1585478</v>
          </cell>
          <cell r="DD66">
            <v>0</v>
          </cell>
          <cell r="DE66">
            <v>128932</v>
          </cell>
          <cell r="DF66">
            <v>0</v>
          </cell>
          <cell r="DG66">
            <v>90156</v>
          </cell>
          <cell r="DH66">
            <v>0</v>
          </cell>
          <cell r="DI66">
            <v>128932</v>
          </cell>
          <cell r="DJ66">
            <v>0</v>
          </cell>
          <cell r="DK66">
            <v>814658</v>
          </cell>
          <cell r="DL66">
            <v>0</v>
          </cell>
          <cell r="DM66">
            <v>179.14082975628244</v>
          </cell>
          <cell r="DN66">
            <v>0</v>
          </cell>
          <cell r="DO66">
            <v>1830956</v>
          </cell>
          <cell r="DQ66">
            <v>156190</v>
          </cell>
          <cell r="DS66">
            <v>30893</v>
          </cell>
          <cell r="DU66">
            <v>156190</v>
          </cell>
          <cell r="DW66">
            <v>749533.4441733784</v>
          </cell>
          <cell r="DY66">
            <v>188.60976508679434</v>
          </cell>
          <cell r="DZ66">
            <v>0</v>
          </cell>
          <cell r="EA66">
            <v>1985643</v>
          </cell>
          <cell r="EC66">
            <v>167366</v>
          </cell>
          <cell r="EE66">
            <v>10050</v>
          </cell>
          <cell r="EG66">
            <v>167366</v>
          </cell>
          <cell r="EI66">
            <v>536275.12994017266</v>
          </cell>
          <cell r="EK66">
            <v>208.30061565980151</v>
          </cell>
          <cell r="EL66">
            <v>0</v>
          </cell>
          <cell r="EM66">
            <v>2041515</v>
          </cell>
          <cell r="EN66">
            <v>0</v>
          </cell>
          <cell r="EO66">
            <v>177617</v>
          </cell>
          <cell r="EP66">
            <v>0</v>
          </cell>
          <cell r="EQ66">
            <v>103950</v>
          </cell>
          <cell r="ER66">
            <v>0</v>
          </cell>
          <cell r="ES66">
            <v>177617</v>
          </cell>
          <cell r="ET66">
            <v>0</v>
          </cell>
          <cell r="EU66">
            <v>246875.40000000002</v>
          </cell>
          <cell r="EV66">
            <v>0</v>
          </cell>
          <cell r="EW66">
            <v>262.22001493372187</v>
          </cell>
          <cell r="EX66">
            <v>0</v>
          </cell>
          <cell r="EY66">
            <v>2765639</v>
          </cell>
          <cell r="EZ66">
            <v>9062</v>
          </cell>
          <cell r="FA66">
            <v>230397</v>
          </cell>
          <cell r="FB66">
            <v>893</v>
          </cell>
          <cell r="FC66">
            <v>47642</v>
          </cell>
          <cell r="FD66">
            <v>0</v>
          </cell>
          <cell r="FE66">
            <v>230397</v>
          </cell>
          <cell r="FF66">
            <v>893</v>
          </cell>
          <cell r="FG66">
            <v>799966.8</v>
          </cell>
          <cell r="FH66">
            <v>0</v>
          </cell>
          <cell r="FI66">
            <v>357.48269116229926</v>
          </cell>
          <cell r="FJ66">
            <v>0</v>
          </cell>
          <cell r="FK66">
            <v>4046442</v>
          </cell>
          <cell r="FL66">
            <v>0</v>
          </cell>
          <cell r="FM66">
            <v>315440</v>
          </cell>
          <cell r="FN66">
            <v>0</v>
          </cell>
          <cell r="FO66">
            <v>47591</v>
          </cell>
          <cell r="FQ66">
            <v>315440</v>
          </cell>
          <cell r="FS66">
            <v>1421098.0636376899</v>
          </cell>
          <cell r="FU66">
            <v>443.77563379627242</v>
          </cell>
          <cell r="FV66">
            <v>0</v>
          </cell>
          <cell r="FW66">
            <v>5079999</v>
          </cell>
          <cell r="FX66">
            <v>0</v>
          </cell>
          <cell r="FY66">
            <v>395697</v>
          </cell>
          <cell r="FZ66">
            <v>0</v>
          </cell>
          <cell r="GA66">
            <v>5746</v>
          </cell>
          <cell r="GB66">
            <v>0</v>
          </cell>
          <cell r="GC66">
            <v>395697</v>
          </cell>
          <cell r="GE66">
            <v>1501236.0448029474</v>
          </cell>
          <cell r="GG66">
            <v>540.68681135343832</v>
          </cell>
          <cell r="GH66">
            <v>0</v>
          </cell>
          <cell r="GI66">
            <v>6226840</v>
          </cell>
          <cell r="GJ66">
            <v>0</v>
          </cell>
          <cell r="GK66">
            <v>479218</v>
          </cell>
          <cell r="GL66">
            <v>0</v>
          </cell>
          <cell r="GM66">
            <v>43372</v>
          </cell>
          <cell r="GO66">
            <v>479218</v>
          </cell>
          <cell r="GQ66">
            <v>1103357.9352849422</v>
          </cell>
          <cell r="HE66">
            <v>-57</v>
          </cell>
        </row>
        <row r="67">
          <cell r="A67">
            <v>58</v>
          </cell>
          <cell r="B67" t="str">
            <v>CHESHIRE</v>
          </cell>
          <cell r="E67">
            <v>0</v>
          </cell>
          <cell r="F67">
            <v>0</v>
          </cell>
          <cell r="J67">
            <v>0</v>
          </cell>
          <cell r="K67">
            <v>0</v>
          </cell>
          <cell r="L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L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Z67">
            <v>0</v>
          </cell>
          <cell r="BB67">
            <v>0</v>
          </cell>
          <cell r="BC67">
            <v>0</v>
          </cell>
          <cell r="BD67">
            <v>0</v>
          </cell>
          <cell r="BH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W67">
            <v>0</v>
          </cell>
          <cell r="BY67">
            <v>0</v>
          </cell>
          <cell r="CA67">
            <v>0</v>
          </cell>
          <cell r="CE67">
            <v>0</v>
          </cell>
          <cell r="CF67">
            <v>0</v>
          </cell>
          <cell r="CH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S67">
            <v>0</v>
          </cell>
          <cell r="CW67">
            <v>0</v>
          </cell>
          <cell r="CY67">
            <v>0</v>
          </cell>
          <cell r="DD67">
            <v>0</v>
          </cell>
          <cell r="DF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U67">
            <v>0</v>
          </cell>
          <cell r="DW67">
            <v>0</v>
          </cell>
          <cell r="EG67">
            <v>0</v>
          </cell>
          <cell r="EI67">
            <v>0</v>
          </cell>
          <cell r="EK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Q67">
            <v>0</v>
          </cell>
          <cell r="FS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E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O67">
            <v>0</v>
          </cell>
          <cell r="GQ67">
            <v>0</v>
          </cell>
          <cell r="HE67">
            <v>-58</v>
          </cell>
        </row>
        <row r="68">
          <cell r="A68">
            <v>59</v>
          </cell>
          <cell r="B68" t="str">
            <v>CHESTER</v>
          </cell>
          <cell r="E68">
            <v>0</v>
          </cell>
          <cell r="F68">
            <v>0</v>
          </cell>
          <cell r="J68">
            <v>0</v>
          </cell>
          <cell r="K68">
            <v>0</v>
          </cell>
          <cell r="L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L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Z68">
            <v>0</v>
          </cell>
          <cell r="BB68">
            <v>0</v>
          </cell>
          <cell r="BC68">
            <v>0</v>
          </cell>
          <cell r="BD68">
            <v>0</v>
          </cell>
          <cell r="BH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W68">
            <v>0</v>
          </cell>
          <cell r="BY68">
            <v>0</v>
          </cell>
          <cell r="CA68">
            <v>0</v>
          </cell>
          <cell r="CE68">
            <v>0</v>
          </cell>
          <cell r="CF68">
            <v>0</v>
          </cell>
          <cell r="CH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S68">
            <v>0</v>
          </cell>
          <cell r="CW68">
            <v>0</v>
          </cell>
          <cell r="CY68">
            <v>0</v>
          </cell>
          <cell r="DD68">
            <v>0</v>
          </cell>
          <cell r="DF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U68">
            <v>0</v>
          </cell>
          <cell r="DW68">
            <v>0</v>
          </cell>
          <cell r="EG68">
            <v>0</v>
          </cell>
          <cell r="EI68">
            <v>0</v>
          </cell>
          <cell r="EK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Q68">
            <v>0</v>
          </cell>
          <cell r="FS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E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O68">
            <v>0</v>
          </cell>
          <cell r="GQ68">
            <v>0</v>
          </cell>
          <cell r="HE68">
            <v>-59</v>
          </cell>
        </row>
        <row r="69">
          <cell r="A69">
            <v>60</v>
          </cell>
          <cell r="B69" t="str">
            <v>CHESTERFIELD</v>
          </cell>
          <cell r="E69">
            <v>0</v>
          </cell>
          <cell r="F69">
            <v>0</v>
          </cell>
          <cell r="J69">
            <v>0</v>
          </cell>
          <cell r="K69">
            <v>0</v>
          </cell>
          <cell r="L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L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Z69">
            <v>0</v>
          </cell>
          <cell r="BB69">
            <v>0</v>
          </cell>
          <cell r="BC69">
            <v>0</v>
          </cell>
          <cell r="BD69">
            <v>0</v>
          </cell>
          <cell r="BH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W69">
            <v>0</v>
          </cell>
          <cell r="BY69">
            <v>0</v>
          </cell>
          <cell r="CA69">
            <v>0</v>
          </cell>
          <cell r="CE69">
            <v>0</v>
          </cell>
          <cell r="CF69">
            <v>0</v>
          </cell>
          <cell r="CH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S69">
            <v>0</v>
          </cell>
          <cell r="CW69">
            <v>0</v>
          </cell>
          <cell r="CY69">
            <v>0</v>
          </cell>
          <cell r="DD69">
            <v>0</v>
          </cell>
          <cell r="DF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U69">
            <v>0</v>
          </cell>
          <cell r="DW69">
            <v>0</v>
          </cell>
          <cell r="EG69">
            <v>0</v>
          </cell>
          <cell r="EI69">
            <v>0</v>
          </cell>
          <cell r="EK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Q69">
            <v>0</v>
          </cell>
          <cell r="FS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E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O69">
            <v>0</v>
          </cell>
          <cell r="GQ69">
            <v>0</v>
          </cell>
          <cell r="HE69">
            <v>-60</v>
          </cell>
        </row>
        <row r="70">
          <cell r="A70">
            <v>61</v>
          </cell>
          <cell r="B70" t="str">
            <v>CHICOPEE</v>
          </cell>
          <cell r="E70">
            <v>0</v>
          </cell>
          <cell r="F70">
            <v>0</v>
          </cell>
          <cell r="I70">
            <v>0.93</v>
          </cell>
          <cell r="J70">
            <v>5320</v>
          </cell>
          <cell r="K70">
            <v>0</v>
          </cell>
          <cell r="L70">
            <v>0</v>
          </cell>
          <cell r="M70">
            <v>0</v>
          </cell>
          <cell r="O70">
            <v>5.64</v>
          </cell>
          <cell r="P70">
            <v>0</v>
          </cell>
          <cell r="Q70">
            <v>26485</v>
          </cell>
          <cell r="R70">
            <v>0</v>
          </cell>
          <cell r="S70">
            <v>5890</v>
          </cell>
          <cell r="U70">
            <v>11840</v>
          </cell>
          <cell r="V70">
            <v>0</v>
          </cell>
          <cell r="W70">
            <v>4.37</v>
          </cell>
          <cell r="X70">
            <v>0</v>
          </cell>
          <cell r="Y70">
            <v>27365</v>
          </cell>
          <cell r="Z70">
            <v>0</v>
          </cell>
          <cell r="AA70">
            <v>0</v>
          </cell>
          <cell r="AB70">
            <v>0</v>
          </cell>
          <cell r="AC70">
            <v>880</v>
          </cell>
          <cell r="AD70">
            <v>0</v>
          </cell>
          <cell r="AE70">
            <v>0</v>
          </cell>
          <cell r="AF70">
            <v>11.74</v>
          </cell>
          <cell r="AG70">
            <v>0</v>
          </cell>
          <cell r="AH70">
            <v>59695</v>
          </cell>
          <cell r="AJ70">
            <v>12450</v>
          </cell>
          <cell r="AL70">
            <v>32858</v>
          </cell>
          <cell r="AN70">
            <v>2116</v>
          </cell>
          <cell r="AO70">
            <v>10.37</v>
          </cell>
          <cell r="AP70">
            <v>0</v>
          </cell>
          <cell r="AQ70">
            <v>72507</v>
          </cell>
          <cell r="AR70">
            <v>0</v>
          </cell>
          <cell r="AS70">
            <v>0</v>
          </cell>
          <cell r="AT70">
            <v>0</v>
          </cell>
          <cell r="AU70">
            <v>32562</v>
          </cell>
          <cell r="AW70">
            <v>11</v>
          </cell>
          <cell r="AY70">
            <v>89606</v>
          </cell>
          <cell r="AZ70">
            <v>0</v>
          </cell>
          <cell r="BA70">
            <v>0</v>
          </cell>
          <cell r="BB70">
            <v>0</v>
          </cell>
          <cell r="BC70">
            <v>33578</v>
          </cell>
          <cell r="BD70">
            <v>49</v>
          </cell>
          <cell r="BE70">
            <v>10.72</v>
          </cell>
          <cell r="BF70">
            <v>0</v>
          </cell>
          <cell r="BG70">
            <v>72156</v>
          </cell>
          <cell r="BH70">
            <v>0</v>
          </cell>
          <cell r="BI70">
            <v>12.44</v>
          </cell>
          <cell r="BJ70">
            <v>0</v>
          </cell>
          <cell r="BK70">
            <v>81759</v>
          </cell>
          <cell r="BL70">
            <v>0</v>
          </cell>
          <cell r="BM70">
            <v>7144</v>
          </cell>
          <cell r="BN70">
            <v>0</v>
          </cell>
          <cell r="BO70">
            <v>5029.3062698230842</v>
          </cell>
          <cell r="BP70">
            <v>3.2756426213300074</v>
          </cell>
          <cell r="BQ70">
            <v>20.020408163265305</v>
          </cell>
          <cell r="BR70">
            <v>0</v>
          </cell>
          <cell r="BS70">
            <v>124042.31114318609</v>
          </cell>
          <cell r="BT70">
            <v>0</v>
          </cell>
          <cell r="BU70">
            <v>12634.892022838754</v>
          </cell>
          <cell r="BW70">
            <v>25776.832013921805</v>
          </cell>
          <cell r="BY70">
            <v>12634.892022838754</v>
          </cell>
          <cell r="CA70">
            <v>48045.111143186092</v>
          </cell>
          <cell r="CC70">
            <v>36.430932849000797</v>
          </cell>
          <cell r="CD70">
            <v>0</v>
          </cell>
          <cell r="CE70">
            <v>306381.36490237416</v>
          </cell>
          <cell r="CF70">
            <v>-1568</v>
          </cell>
          <cell r="CG70">
            <v>27402.12826277133</v>
          </cell>
          <cell r="CH70">
            <v>0</v>
          </cell>
          <cell r="CI70">
            <v>9354.3834121498712</v>
          </cell>
          <cell r="CJ70">
            <v>0</v>
          </cell>
          <cell r="CK70">
            <v>27402.12826277133</v>
          </cell>
          <cell r="CL70">
            <v>0</v>
          </cell>
          <cell r="CM70">
            <v>211550.05375918807</v>
          </cell>
          <cell r="CN70">
            <v>0</v>
          </cell>
          <cell r="CO70">
            <v>37.226056975691293</v>
          </cell>
          <cell r="CP70">
            <v>0</v>
          </cell>
          <cell r="CQ70">
            <v>331391.56037837104</v>
          </cell>
          <cell r="CS70">
            <v>29338.951112009279</v>
          </cell>
          <cell r="CU70">
            <v>9971.469112914132</v>
          </cell>
          <cell r="CW70">
            <v>29338.951112009279</v>
          </cell>
          <cell r="CY70">
            <v>149758.19547599688</v>
          </cell>
          <cell r="DA70">
            <v>36.014370997751321</v>
          </cell>
          <cell r="DB70">
            <v>0</v>
          </cell>
          <cell r="DC70">
            <v>319868</v>
          </cell>
          <cell r="DD70">
            <v>0</v>
          </cell>
          <cell r="DE70">
            <v>29494</v>
          </cell>
          <cell r="DF70">
            <v>0</v>
          </cell>
          <cell r="DG70">
            <v>9213</v>
          </cell>
          <cell r="DH70">
            <v>0</v>
          </cell>
          <cell r="DI70">
            <v>29494</v>
          </cell>
          <cell r="DJ70">
            <v>0</v>
          </cell>
          <cell r="DK70">
            <v>87001</v>
          </cell>
          <cell r="DL70">
            <v>0</v>
          </cell>
          <cell r="DM70">
            <v>40.596249229942977</v>
          </cell>
          <cell r="DN70">
            <v>0</v>
          </cell>
          <cell r="DO70">
            <v>359111</v>
          </cell>
          <cell r="DQ70">
            <v>34281</v>
          </cell>
          <cell r="DS70">
            <v>19982</v>
          </cell>
          <cell r="DU70">
            <v>34281</v>
          </cell>
          <cell r="DW70">
            <v>48619.878190398755</v>
          </cell>
          <cell r="DY70">
            <v>90.845012728535082</v>
          </cell>
          <cell r="DZ70">
            <v>0</v>
          </cell>
          <cell r="EA70">
            <v>806914</v>
          </cell>
          <cell r="EC70">
            <v>71730</v>
          </cell>
          <cell r="EE70">
            <v>114577</v>
          </cell>
          <cell r="EG70">
            <v>71730</v>
          </cell>
          <cell r="EI70">
            <v>471348.8</v>
          </cell>
          <cell r="EK70">
            <v>103.49248414135488</v>
          </cell>
          <cell r="EL70">
            <v>0</v>
          </cell>
          <cell r="EM70">
            <v>930188</v>
          </cell>
          <cell r="EN70">
            <v>0</v>
          </cell>
          <cell r="EO70">
            <v>85742</v>
          </cell>
          <cell r="EP70">
            <v>0</v>
          </cell>
          <cell r="EQ70">
            <v>69783</v>
          </cell>
          <cell r="ER70">
            <v>0</v>
          </cell>
          <cell r="ES70">
            <v>85742</v>
          </cell>
          <cell r="ET70">
            <v>0</v>
          </cell>
          <cell r="EU70">
            <v>407653</v>
          </cell>
          <cell r="EV70">
            <v>0</v>
          </cell>
          <cell r="EW70">
            <v>118.66766211604094</v>
          </cell>
          <cell r="EX70">
            <v>0</v>
          </cell>
          <cell r="EY70">
            <v>1130858</v>
          </cell>
          <cell r="EZ70">
            <v>0</v>
          </cell>
          <cell r="FA70">
            <v>104169</v>
          </cell>
          <cell r="FB70">
            <v>0</v>
          </cell>
          <cell r="FC70">
            <v>19866</v>
          </cell>
          <cell r="FD70">
            <v>0</v>
          </cell>
          <cell r="FE70">
            <v>104169</v>
          </cell>
          <cell r="FF70">
            <v>0</v>
          </cell>
          <cell r="FG70">
            <v>410609.7</v>
          </cell>
          <cell r="FH70">
            <v>0</v>
          </cell>
          <cell r="FI70">
            <v>123.39151692686302</v>
          </cell>
          <cell r="FJ70">
            <v>0</v>
          </cell>
          <cell r="FK70">
            <v>1227640</v>
          </cell>
          <cell r="FL70">
            <v>0</v>
          </cell>
          <cell r="FM70">
            <v>108167</v>
          </cell>
          <cell r="FN70">
            <v>0</v>
          </cell>
          <cell r="FO70">
            <v>21354</v>
          </cell>
          <cell r="FQ70">
            <v>108167</v>
          </cell>
          <cell r="FS70">
            <v>170133.93858073527</v>
          </cell>
          <cell r="FU70">
            <v>152.72008257341741</v>
          </cell>
          <cell r="FV70">
            <v>0</v>
          </cell>
          <cell r="FW70">
            <v>1560996</v>
          </cell>
          <cell r="FX70">
            <v>0</v>
          </cell>
          <cell r="FY70">
            <v>133915</v>
          </cell>
          <cell r="FZ70">
            <v>0</v>
          </cell>
          <cell r="GA70">
            <v>25692</v>
          </cell>
          <cell r="GB70">
            <v>0</v>
          </cell>
          <cell r="GC70">
            <v>133915</v>
          </cell>
          <cell r="GE70">
            <v>426955.43026986107</v>
          </cell>
          <cell r="GG70">
            <v>164.2884007721359</v>
          </cell>
          <cell r="GH70">
            <v>0</v>
          </cell>
          <cell r="GI70">
            <v>1724116</v>
          </cell>
          <cell r="GJ70">
            <v>0</v>
          </cell>
          <cell r="GK70">
            <v>142074</v>
          </cell>
          <cell r="GL70">
            <v>0</v>
          </cell>
          <cell r="GM70">
            <v>44500</v>
          </cell>
          <cell r="GO70">
            <v>142074</v>
          </cell>
          <cell r="GQ70">
            <v>156935.22153784157</v>
          </cell>
          <cell r="HE70">
            <v>-61</v>
          </cell>
        </row>
        <row r="71">
          <cell r="A71">
            <v>62</v>
          </cell>
          <cell r="B71" t="str">
            <v>CHILMARK</v>
          </cell>
          <cell r="E71">
            <v>0</v>
          </cell>
          <cell r="F71">
            <v>0</v>
          </cell>
          <cell r="J71">
            <v>0</v>
          </cell>
          <cell r="K71">
            <v>0</v>
          </cell>
          <cell r="L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L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Z71">
            <v>0</v>
          </cell>
          <cell r="BB71">
            <v>0</v>
          </cell>
          <cell r="BC71">
            <v>0</v>
          </cell>
          <cell r="BD71">
            <v>0</v>
          </cell>
          <cell r="BH71">
            <v>0</v>
          </cell>
          <cell r="BL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W71">
            <v>0</v>
          </cell>
          <cell r="BY71">
            <v>0</v>
          </cell>
          <cell r="CA71">
            <v>0</v>
          </cell>
          <cell r="CE71">
            <v>0</v>
          </cell>
          <cell r="CF71">
            <v>0</v>
          </cell>
          <cell r="CH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S71">
            <v>0</v>
          </cell>
          <cell r="CW71">
            <v>0</v>
          </cell>
          <cell r="CY71">
            <v>0</v>
          </cell>
          <cell r="DD71">
            <v>0</v>
          </cell>
          <cell r="DF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U71">
            <v>0</v>
          </cell>
          <cell r="DW71">
            <v>0</v>
          </cell>
          <cell r="EG71">
            <v>0</v>
          </cell>
          <cell r="EI71">
            <v>0</v>
          </cell>
          <cell r="EK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Q71">
            <v>0</v>
          </cell>
          <cell r="FS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E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O71">
            <v>0</v>
          </cell>
          <cell r="GQ71">
            <v>0</v>
          </cell>
          <cell r="HE71">
            <v>-62</v>
          </cell>
        </row>
        <row r="72">
          <cell r="A72">
            <v>63</v>
          </cell>
          <cell r="B72" t="str">
            <v>CLARKSBURG</v>
          </cell>
          <cell r="E72">
            <v>0</v>
          </cell>
          <cell r="F72">
            <v>0</v>
          </cell>
          <cell r="J72">
            <v>0</v>
          </cell>
          <cell r="K72">
            <v>0</v>
          </cell>
          <cell r="L72">
            <v>0</v>
          </cell>
          <cell r="Q72">
            <v>0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L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Z72">
            <v>0</v>
          </cell>
          <cell r="BB72">
            <v>0</v>
          </cell>
          <cell r="BC72">
            <v>0</v>
          </cell>
          <cell r="BD72">
            <v>0</v>
          </cell>
          <cell r="BH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2</v>
          </cell>
          <cell r="BR72">
            <v>0</v>
          </cell>
          <cell r="BS72">
            <v>14672</v>
          </cell>
          <cell r="BT72">
            <v>0</v>
          </cell>
          <cell r="BU72">
            <v>1496</v>
          </cell>
          <cell r="BW72">
            <v>0</v>
          </cell>
          <cell r="BY72">
            <v>1496</v>
          </cell>
          <cell r="CA72">
            <v>14672</v>
          </cell>
          <cell r="CC72">
            <v>3.4491803278688526</v>
          </cell>
          <cell r="CD72">
            <v>0</v>
          </cell>
          <cell r="CE72">
            <v>23702.767213114756</v>
          </cell>
          <cell r="CF72">
            <v>0</v>
          </cell>
          <cell r="CG72">
            <v>2676.5639344262295</v>
          </cell>
          <cell r="CH72">
            <v>0</v>
          </cell>
          <cell r="CI72">
            <v>0</v>
          </cell>
          <cell r="CJ72">
            <v>0</v>
          </cell>
          <cell r="CK72">
            <v>2676.5639344262295</v>
          </cell>
          <cell r="CL72">
            <v>0</v>
          </cell>
          <cell r="CM72">
            <v>17833.767213114756</v>
          </cell>
          <cell r="CN72">
            <v>0</v>
          </cell>
          <cell r="CO72">
            <v>3.1162790697674421</v>
          </cell>
          <cell r="CP72">
            <v>0</v>
          </cell>
          <cell r="CQ72">
            <v>25764</v>
          </cell>
          <cell r="CS72">
            <v>2433</v>
          </cell>
          <cell r="CU72">
            <v>1092.9069767441861</v>
          </cell>
          <cell r="CW72">
            <v>2433</v>
          </cell>
          <cell r="CY72">
            <v>13348.232786885244</v>
          </cell>
          <cell r="DA72">
            <v>3.3684210526315788</v>
          </cell>
          <cell r="DB72">
            <v>0</v>
          </cell>
          <cell r="DC72">
            <v>31185</v>
          </cell>
          <cell r="DD72">
            <v>0</v>
          </cell>
          <cell r="DE72">
            <v>2860</v>
          </cell>
          <cell r="DF72">
            <v>0</v>
          </cell>
          <cell r="DG72">
            <v>0</v>
          </cell>
          <cell r="DH72">
            <v>0</v>
          </cell>
          <cell r="DI72">
            <v>2860</v>
          </cell>
          <cell r="DJ72">
            <v>0</v>
          </cell>
          <cell r="DK72">
            <v>10270</v>
          </cell>
          <cell r="DL72">
            <v>0</v>
          </cell>
          <cell r="DM72">
            <v>2.7574750830564785</v>
          </cell>
          <cell r="DN72">
            <v>0</v>
          </cell>
          <cell r="DO72">
            <v>28314</v>
          </cell>
          <cell r="DQ72">
            <v>2462</v>
          </cell>
          <cell r="DS72">
            <v>0</v>
          </cell>
          <cell r="DU72">
            <v>2462</v>
          </cell>
          <cell r="DW72">
            <v>4077.0931147540978</v>
          </cell>
          <cell r="DY72">
            <v>3.3289036544850497</v>
          </cell>
          <cell r="DZ72">
            <v>0</v>
          </cell>
          <cell r="EA72">
            <v>37693</v>
          </cell>
          <cell r="EC72">
            <v>2973</v>
          </cell>
          <cell r="EE72">
            <v>0</v>
          </cell>
          <cell r="EG72">
            <v>2973</v>
          </cell>
          <cell r="EI72">
            <v>11547.4</v>
          </cell>
          <cell r="EK72">
            <v>5.6184210526315788</v>
          </cell>
          <cell r="EL72">
            <v>0</v>
          </cell>
          <cell r="EM72">
            <v>52290</v>
          </cell>
          <cell r="EN72">
            <v>0</v>
          </cell>
          <cell r="EO72">
            <v>4125</v>
          </cell>
          <cell r="EP72">
            <v>0</v>
          </cell>
          <cell r="EQ72">
            <v>12215</v>
          </cell>
          <cell r="ER72">
            <v>0</v>
          </cell>
          <cell r="ES72">
            <v>4125</v>
          </cell>
          <cell r="ET72">
            <v>0</v>
          </cell>
          <cell r="EU72">
            <v>20224.400000000001</v>
          </cell>
          <cell r="EV72">
            <v>0</v>
          </cell>
          <cell r="EW72">
            <v>5.9235880398671092</v>
          </cell>
          <cell r="EX72">
            <v>0</v>
          </cell>
          <cell r="EY72">
            <v>65029</v>
          </cell>
          <cell r="EZ72">
            <v>0</v>
          </cell>
          <cell r="FA72">
            <v>5290</v>
          </cell>
          <cell r="FB72">
            <v>0</v>
          </cell>
          <cell r="FC72">
            <v>0</v>
          </cell>
          <cell r="FD72">
            <v>0</v>
          </cell>
          <cell r="FE72">
            <v>5290</v>
          </cell>
          <cell r="FF72">
            <v>0</v>
          </cell>
          <cell r="FG72">
            <v>20139.849999999999</v>
          </cell>
          <cell r="FH72">
            <v>0</v>
          </cell>
          <cell r="FI72">
            <v>3</v>
          </cell>
          <cell r="FJ72">
            <v>0</v>
          </cell>
          <cell r="FK72">
            <v>37332</v>
          </cell>
          <cell r="FL72">
            <v>0</v>
          </cell>
          <cell r="FM72">
            <v>2679</v>
          </cell>
          <cell r="FN72">
            <v>0</v>
          </cell>
          <cell r="FO72">
            <v>0</v>
          </cell>
          <cell r="FQ72">
            <v>2679</v>
          </cell>
          <cell r="FS72">
            <v>6540.5209951214201</v>
          </cell>
          <cell r="FU72">
            <v>3.3846153846153846</v>
          </cell>
          <cell r="FV72">
            <v>0</v>
          </cell>
          <cell r="FW72">
            <v>45526</v>
          </cell>
          <cell r="FX72">
            <v>0</v>
          </cell>
          <cell r="FY72">
            <v>3022</v>
          </cell>
          <cell r="FZ72">
            <v>0</v>
          </cell>
          <cell r="GA72">
            <v>0</v>
          </cell>
          <cell r="GB72">
            <v>0</v>
          </cell>
          <cell r="GC72">
            <v>3022</v>
          </cell>
          <cell r="GE72">
            <v>14631.100432905901</v>
          </cell>
          <cell r="GG72">
            <v>3</v>
          </cell>
          <cell r="GH72">
            <v>0</v>
          </cell>
          <cell r="GI72">
            <v>38574</v>
          </cell>
          <cell r="GJ72">
            <v>0</v>
          </cell>
          <cell r="GK72">
            <v>2679</v>
          </cell>
          <cell r="GL72">
            <v>0</v>
          </cell>
          <cell r="GM72">
            <v>0</v>
          </cell>
          <cell r="GO72">
            <v>2679</v>
          </cell>
          <cell r="GQ72">
            <v>0</v>
          </cell>
          <cell r="HE72">
            <v>-63</v>
          </cell>
        </row>
        <row r="73">
          <cell r="A73">
            <v>64</v>
          </cell>
          <cell r="B73" t="str">
            <v>CLINTON</v>
          </cell>
          <cell r="E73">
            <v>0</v>
          </cell>
          <cell r="F73">
            <v>0</v>
          </cell>
          <cell r="J73">
            <v>0</v>
          </cell>
          <cell r="K73">
            <v>0</v>
          </cell>
          <cell r="L73">
            <v>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3</v>
          </cell>
          <cell r="X73">
            <v>0</v>
          </cell>
          <cell r="Y73">
            <v>17430</v>
          </cell>
          <cell r="Z73">
            <v>0</v>
          </cell>
          <cell r="AA73">
            <v>0</v>
          </cell>
          <cell r="AB73">
            <v>0</v>
          </cell>
          <cell r="AC73">
            <v>17430</v>
          </cell>
          <cell r="AD73">
            <v>0</v>
          </cell>
          <cell r="AE73">
            <v>0</v>
          </cell>
          <cell r="AF73">
            <v>9.94</v>
          </cell>
          <cell r="AG73">
            <v>0</v>
          </cell>
          <cell r="AH73">
            <v>65793</v>
          </cell>
          <cell r="AJ73">
            <v>0</v>
          </cell>
          <cell r="AL73">
            <v>58821</v>
          </cell>
          <cell r="AN73">
            <v>0</v>
          </cell>
          <cell r="AO73">
            <v>8</v>
          </cell>
          <cell r="AP73">
            <v>0</v>
          </cell>
          <cell r="AQ73">
            <v>52368</v>
          </cell>
          <cell r="AR73">
            <v>0</v>
          </cell>
          <cell r="AS73">
            <v>0</v>
          </cell>
          <cell r="AT73">
            <v>0</v>
          </cell>
          <cell r="AU73">
            <v>35990</v>
          </cell>
          <cell r="AW73">
            <v>15.44</v>
          </cell>
          <cell r="AY73">
            <v>109340</v>
          </cell>
          <cell r="AZ73">
            <v>-22716</v>
          </cell>
          <cell r="BA73">
            <v>7572</v>
          </cell>
          <cell r="BB73">
            <v>0</v>
          </cell>
          <cell r="BC73">
            <v>67939</v>
          </cell>
          <cell r="BD73">
            <v>-20152</v>
          </cell>
          <cell r="BE73">
            <v>16</v>
          </cell>
          <cell r="BF73">
            <v>0</v>
          </cell>
          <cell r="BG73">
            <v>122336</v>
          </cell>
          <cell r="BH73">
            <v>0</v>
          </cell>
          <cell r="BI73">
            <v>14.62</v>
          </cell>
          <cell r="BJ73">
            <v>0</v>
          </cell>
          <cell r="BK73">
            <v>109797</v>
          </cell>
          <cell r="BL73">
            <v>0</v>
          </cell>
          <cell r="BM73">
            <v>0</v>
          </cell>
          <cell r="BN73">
            <v>0</v>
          </cell>
          <cell r="BO73">
            <v>10083.265701880106</v>
          </cell>
          <cell r="BP73">
            <v>6.5673421190240333</v>
          </cell>
          <cell r="BQ73">
            <v>8.4508474576271198</v>
          </cell>
          <cell r="BR73">
            <v>0</v>
          </cell>
          <cell r="BS73">
            <v>62859.205736185831</v>
          </cell>
          <cell r="BT73">
            <v>0</v>
          </cell>
          <cell r="BU73">
            <v>6321.2338983050849</v>
          </cell>
          <cell r="BW73">
            <v>0</v>
          </cell>
          <cell r="BY73">
            <v>6321.2338983050849</v>
          </cell>
          <cell r="CA73">
            <v>6106.2</v>
          </cell>
          <cell r="CC73">
            <v>12</v>
          </cell>
          <cell r="CD73">
            <v>0</v>
          </cell>
          <cell r="CE73">
            <v>89891</v>
          </cell>
          <cell r="CF73">
            <v>0</v>
          </cell>
          <cell r="CG73">
            <v>8536</v>
          </cell>
          <cell r="CH73">
            <v>0</v>
          </cell>
          <cell r="CI73">
            <v>9692</v>
          </cell>
          <cell r="CJ73">
            <v>0</v>
          </cell>
          <cell r="CK73">
            <v>8536</v>
          </cell>
          <cell r="CL73">
            <v>0</v>
          </cell>
          <cell r="CM73">
            <v>31102.794263814169</v>
          </cell>
          <cell r="CN73">
            <v>0</v>
          </cell>
          <cell r="CO73">
            <v>11.54054054054054</v>
          </cell>
          <cell r="CP73">
            <v>0</v>
          </cell>
          <cell r="CQ73">
            <v>89788.216216216213</v>
          </cell>
          <cell r="CS73">
            <v>9359.3783783783783</v>
          </cell>
          <cell r="CU73">
            <v>0</v>
          </cell>
          <cell r="CW73">
            <v>9359.3783783783783</v>
          </cell>
          <cell r="CY73">
            <v>16219</v>
          </cell>
          <cell r="DA73">
            <v>13</v>
          </cell>
          <cell r="DB73">
            <v>0</v>
          </cell>
          <cell r="DC73">
            <v>100089</v>
          </cell>
          <cell r="DD73">
            <v>0</v>
          </cell>
          <cell r="DE73">
            <v>10182</v>
          </cell>
          <cell r="DF73">
            <v>0</v>
          </cell>
          <cell r="DG73">
            <v>8539</v>
          </cell>
          <cell r="DH73">
            <v>0</v>
          </cell>
          <cell r="DI73">
            <v>10182</v>
          </cell>
          <cell r="DJ73">
            <v>0</v>
          </cell>
          <cell r="DK73">
            <v>21114</v>
          </cell>
          <cell r="DL73">
            <v>0</v>
          </cell>
          <cell r="DM73">
            <v>17.85034013605442</v>
          </cell>
          <cell r="DN73">
            <v>0</v>
          </cell>
          <cell r="DO73">
            <v>146740</v>
          </cell>
          <cell r="DQ73">
            <v>15047</v>
          </cell>
          <cell r="DS73">
            <v>9407</v>
          </cell>
          <cell r="DU73">
            <v>15047</v>
          </cell>
          <cell r="DW73">
            <v>52831.470270270271</v>
          </cell>
          <cell r="DY73">
            <v>21</v>
          </cell>
          <cell r="DZ73">
            <v>0</v>
          </cell>
          <cell r="EA73">
            <v>160875</v>
          </cell>
          <cell r="EC73">
            <v>16967</v>
          </cell>
          <cell r="EE73">
            <v>18820</v>
          </cell>
          <cell r="EG73">
            <v>16967</v>
          </cell>
          <cell r="EI73">
            <v>46245.913513513515</v>
          </cell>
          <cell r="EK73">
            <v>32.16949152542373</v>
          </cell>
          <cell r="EL73">
            <v>0</v>
          </cell>
          <cell r="EM73">
            <v>274458</v>
          </cell>
          <cell r="EN73">
            <v>0</v>
          </cell>
          <cell r="EO73">
            <v>28727</v>
          </cell>
          <cell r="EP73">
            <v>0</v>
          </cell>
          <cell r="EQ73">
            <v>0</v>
          </cell>
          <cell r="ER73">
            <v>0</v>
          </cell>
          <cell r="ES73">
            <v>28727</v>
          </cell>
          <cell r="ET73">
            <v>0</v>
          </cell>
          <cell r="EU73">
            <v>140724.4</v>
          </cell>
          <cell r="EV73">
            <v>0</v>
          </cell>
          <cell r="EW73">
            <v>36</v>
          </cell>
          <cell r="EX73">
            <v>0</v>
          </cell>
          <cell r="EY73">
            <v>297641</v>
          </cell>
          <cell r="EZ73">
            <v>0</v>
          </cell>
          <cell r="FA73">
            <v>31243</v>
          </cell>
          <cell r="FB73">
            <v>0</v>
          </cell>
          <cell r="FC73">
            <v>9392</v>
          </cell>
          <cell r="FD73">
            <v>0</v>
          </cell>
          <cell r="FE73">
            <v>31243</v>
          </cell>
          <cell r="FF73">
            <v>0</v>
          </cell>
          <cell r="FG73">
            <v>57232.75</v>
          </cell>
          <cell r="FH73">
            <v>0</v>
          </cell>
          <cell r="FI73">
            <v>37.791705498602049</v>
          </cell>
          <cell r="FJ73">
            <v>0</v>
          </cell>
          <cell r="FK73">
            <v>337986</v>
          </cell>
          <cell r="FL73">
            <v>0</v>
          </cell>
          <cell r="FM73">
            <v>32789</v>
          </cell>
          <cell r="FN73">
            <v>0</v>
          </cell>
          <cell r="FO73">
            <v>10131</v>
          </cell>
          <cell r="FQ73">
            <v>32789</v>
          </cell>
          <cell r="FS73">
            <v>71335.607719178777</v>
          </cell>
          <cell r="FU73">
            <v>45.03378378378379</v>
          </cell>
          <cell r="FV73">
            <v>0</v>
          </cell>
          <cell r="FW73">
            <v>384454</v>
          </cell>
          <cell r="FX73">
            <v>0</v>
          </cell>
          <cell r="FY73">
            <v>37492</v>
          </cell>
          <cell r="FZ73">
            <v>0</v>
          </cell>
          <cell r="GA73">
            <v>23490</v>
          </cell>
          <cell r="GB73">
            <v>0</v>
          </cell>
          <cell r="GC73">
            <v>37492</v>
          </cell>
          <cell r="GE73">
            <v>88349.093832138067</v>
          </cell>
          <cell r="GG73">
            <v>53.996610169491532</v>
          </cell>
          <cell r="GH73">
            <v>0</v>
          </cell>
          <cell r="GI73">
            <v>495841</v>
          </cell>
          <cell r="GJ73">
            <v>0</v>
          </cell>
          <cell r="GK73">
            <v>46066</v>
          </cell>
          <cell r="GL73">
            <v>0</v>
          </cell>
          <cell r="GM73">
            <v>10238</v>
          </cell>
          <cell r="GO73">
            <v>46066</v>
          </cell>
          <cell r="GQ73">
            <v>107163.70476603457</v>
          </cell>
          <cell r="HE73">
            <v>-64</v>
          </cell>
        </row>
        <row r="74">
          <cell r="A74">
            <v>65</v>
          </cell>
          <cell r="B74" t="str">
            <v>COHASSET</v>
          </cell>
          <cell r="C74">
            <v>14.79</v>
          </cell>
          <cell r="D74">
            <v>77840</v>
          </cell>
          <cell r="E74">
            <v>0</v>
          </cell>
          <cell r="F74">
            <v>0</v>
          </cell>
          <cell r="G74">
            <v>38920</v>
          </cell>
          <cell r="I74">
            <v>12.22</v>
          </cell>
          <cell r="J74">
            <v>69899</v>
          </cell>
          <cell r="K74">
            <v>0</v>
          </cell>
          <cell r="L74">
            <v>0</v>
          </cell>
          <cell r="M74">
            <v>27960</v>
          </cell>
          <cell r="O74">
            <v>14</v>
          </cell>
          <cell r="P74">
            <v>0</v>
          </cell>
          <cell r="Q74">
            <v>79338</v>
          </cell>
          <cell r="R74">
            <v>0</v>
          </cell>
          <cell r="S74">
            <v>0</v>
          </cell>
          <cell r="U74">
            <v>0</v>
          </cell>
          <cell r="V74">
            <v>31738</v>
          </cell>
          <cell r="W74">
            <v>12.51</v>
          </cell>
          <cell r="X74">
            <v>0</v>
          </cell>
          <cell r="Y74">
            <v>75210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11.47</v>
          </cell>
          <cell r="AG74">
            <v>0</v>
          </cell>
          <cell r="AH74">
            <v>70071</v>
          </cell>
          <cell r="AJ74">
            <v>0</v>
          </cell>
          <cell r="AL74">
            <v>0</v>
          </cell>
          <cell r="AN74">
            <v>0</v>
          </cell>
          <cell r="AO74">
            <v>14.77</v>
          </cell>
          <cell r="AP74">
            <v>0</v>
          </cell>
          <cell r="AQ74">
            <v>102958</v>
          </cell>
          <cell r="AR74">
            <v>0</v>
          </cell>
          <cell r="AS74">
            <v>7477</v>
          </cell>
          <cell r="AT74">
            <v>0</v>
          </cell>
          <cell r="AU74">
            <v>32887</v>
          </cell>
          <cell r="AW74">
            <v>10.5</v>
          </cell>
          <cell r="AY74">
            <v>82698</v>
          </cell>
          <cell r="AZ74">
            <v>0</v>
          </cell>
          <cell r="BA74">
            <v>0</v>
          </cell>
          <cell r="BB74">
            <v>0</v>
          </cell>
          <cell r="BC74">
            <v>17566</v>
          </cell>
          <cell r="BD74">
            <v>26</v>
          </cell>
          <cell r="BE74">
            <v>11.78</v>
          </cell>
          <cell r="BF74">
            <v>0</v>
          </cell>
          <cell r="BG74">
            <v>93086</v>
          </cell>
          <cell r="BH74">
            <v>0</v>
          </cell>
          <cell r="BI74">
            <v>9.9600000000000009</v>
          </cell>
          <cell r="BJ74">
            <v>0</v>
          </cell>
          <cell r="BK74">
            <v>86640</v>
          </cell>
          <cell r="BL74">
            <v>0</v>
          </cell>
          <cell r="BM74">
            <v>0</v>
          </cell>
          <cell r="BN74">
            <v>0</v>
          </cell>
          <cell r="BO74">
            <v>1906.4296472913843</v>
          </cell>
          <cell r="BP74">
            <v>1.2416786475514527</v>
          </cell>
          <cell r="BQ74">
            <v>9</v>
          </cell>
          <cell r="BR74">
            <v>0</v>
          </cell>
          <cell r="BS74">
            <v>85018.48721246823</v>
          </cell>
          <cell r="BT74">
            <v>0</v>
          </cell>
          <cell r="BU74">
            <v>6723.4779049831313</v>
          </cell>
          <cell r="BW74">
            <v>0</v>
          </cell>
          <cell r="BY74">
            <v>6723.4779049831313</v>
          </cell>
          <cell r="CA74">
            <v>4155.2</v>
          </cell>
          <cell r="CC74">
            <v>8.1280276816608996</v>
          </cell>
          <cell r="CD74">
            <v>0</v>
          </cell>
          <cell r="CE74">
            <v>77177.640138408315</v>
          </cell>
          <cell r="CF74">
            <v>0</v>
          </cell>
          <cell r="CG74">
            <v>6307.3494809688582</v>
          </cell>
          <cell r="CH74">
            <v>0</v>
          </cell>
          <cell r="CI74">
            <v>0</v>
          </cell>
          <cell r="CJ74">
            <v>0</v>
          </cell>
          <cell r="CK74">
            <v>6307.3494809688582</v>
          </cell>
          <cell r="CL74">
            <v>0</v>
          </cell>
          <cell r="CM74">
            <v>0</v>
          </cell>
          <cell r="CN74">
            <v>0</v>
          </cell>
          <cell r="CO74">
            <v>6.9896193771626294</v>
          </cell>
          <cell r="CP74">
            <v>0</v>
          </cell>
          <cell r="CQ74">
            <v>68099.861591695502</v>
          </cell>
          <cell r="CS74">
            <v>5668.581314878893</v>
          </cell>
          <cell r="CU74">
            <v>0</v>
          </cell>
          <cell r="CW74">
            <v>5668.581314878893</v>
          </cell>
          <cell r="CY74">
            <v>0</v>
          </cell>
          <cell r="DA74">
            <v>6</v>
          </cell>
          <cell r="DB74">
            <v>0</v>
          </cell>
          <cell r="DC74">
            <v>63588</v>
          </cell>
          <cell r="DD74">
            <v>0</v>
          </cell>
          <cell r="DE74">
            <v>5094</v>
          </cell>
          <cell r="DF74">
            <v>0</v>
          </cell>
          <cell r="DG74">
            <v>0</v>
          </cell>
          <cell r="DH74">
            <v>0</v>
          </cell>
          <cell r="DI74">
            <v>5094</v>
          </cell>
          <cell r="DJ74">
            <v>0</v>
          </cell>
          <cell r="DK74">
            <v>0</v>
          </cell>
          <cell r="DL74">
            <v>0</v>
          </cell>
          <cell r="DM74">
            <v>5.6431095406360425</v>
          </cell>
          <cell r="DN74">
            <v>0</v>
          </cell>
          <cell r="DO74">
            <v>65319</v>
          </cell>
          <cell r="DQ74">
            <v>5039</v>
          </cell>
          <cell r="DS74">
            <v>0</v>
          </cell>
          <cell r="DU74">
            <v>5039</v>
          </cell>
          <cell r="DW74">
            <v>1731</v>
          </cell>
          <cell r="DY74">
            <v>6</v>
          </cell>
          <cell r="DZ74">
            <v>0</v>
          </cell>
          <cell r="EA74">
            <v>67944</v>
          </cell>
          <cell r="EC74">
            <v>5358</v>
          </cell>
          <cell r="EE74">
            <v>0</v>
          </cell>
          <cell r="EG74">
            <v>5358</v>
          </cell>
          <cell r="EI74">
            <v>3663.6</v>
          </cell>
          <cell r="EK74">
            <v>3</v>
          </cell>
          <cell r="EL74">
            <v>0</v>
          </cell>
          <cell r="EM74">
            <v>35220</v>
          </cell>
          <cell r="EN74">
            <v>0</v>
          </cell>
          <cell r="EO74">
            <v>2679</v>
          </cell>
          <cell r="EP74">
            <v>0</v>
          </cell>
          <cell r="EQ74">
            <v>0</v>
          </cell>
          <cell r="ER74">
            <v>0</v>
          </cell>
          <cell r="ES74">
            <v>2679</v>
          </cell>
          <cell r="ET74">
            <v>0</v>
          </cell>
          <cell r="EU74">
            <v>2267.4</v>
          </cell>
          <cell r="EV74">
            <v>0</v>
          </cell>
          <cell r="EW74">
            <v>5</v>
          </cell>
          <cell r="EX74">
            <v>0</v>
          </cell>
          <cell r="EY74">
            <v>58400</v>
          </cell>
          <cell r="EZ74">
            <v>0</v>
          </cell>
          <cell r="FA74">
            <v>4465</v>
          </cell>
          <cell r="FB74">
            <v>0</v>
          </cell>
          <cell r="FC74">
            <v>0</v>
          </cell>
          <cell r="FD74">
            <v>0</v>
          </cell>
          <cell r="FE74">
            <v>4465</v>
          </cell>
          <cell r="FF74">
            <v>0</v>
          </cell>
          <cell r="FG74">
            <v>24230</v>
          </cell>
          <cell r="FH74">
            <v>0</v>
          </cell>
          <cell r="FI74">
            <v>4.5170068027210881</v>
          </cell>
          <cell r="FJ74">
            <v>0</v>
          </cell>
          <cell r="FK74">
            <v>57356</v>
          </cell>
          <cell r="FL74">
            <v>0</v>
          </cell>
          <cell r="FM74">
            <v>4030</v>
          </cell>
          <cell r="FN74">
            <v>0</v>
          </cell>
          <cell r="FO74">
            <v>0</v>
          </cell>
          <cell r="FQ74">
            <v>4030</v>
          </cell>
          <cell r="FS74">
            <v>5546.1397668610816</v>
          </cell>
          <cell r="FU74">
            <v>1</v>
          </cell>
          <cell r="FV74">
            <v>0</v>
          </cell>
          <cell r="FW74">
            <v>12820</v>
          </cell>
          <cell r="FX74">
            <v>0</v>
          </cell>
          <cell r="FY74">
            <v>893</v>
          </cell>
          <cell r="FZ74">
            <v>0</v>
          </cell>
          <cell r="GA74">
            <v>0</v>
          </cell>
          <cell r="GB74">
            <v>0</v>
          </cell>
          <cell r="GC74">
            <v>893</v>
          </cell>
          <cell r="GE74">
            <v>5641.9501602801238</v>
          </cell>
          <cell r="GG74">
            <v>1.7185430463576159</v>
          </cell>
          <cell r="GH74">
            <v>0</v>
          </cell>
          <cell r="GI74">
            <v>22704</v>
          </cell>
          <cell r="GJ74">
            <v>0</v>
          </cell>
          <cell r="GK74">
            <v>1535</v>
          </cell>
          <cell r="GL74">
            <v>0</v>
          </cell>
          <cell r="GM74">
            <v>0</v>
          </cell>
          <cell r="GO74">
            <v>1535</v>
          </cell>
          <cell r="GQ74">
            <v>9509.2430706230134</v>
          </cell>
          <cell r="HE74">
            <v>-65</v>
          </cell>
        </row>
        <row r="75">
          <cell r="A75">
            <v>66</v>
          </cell>
          <cell r="B75" t="str">
            <v>COLRAIN</v>
          </cell>
          <cell r="E75">
            <v>0</v>
          </cell>
          <cell r="F75">
            <v>0</v>
          </cell>
          <cell r="J75">
            <v>0</v>
          </cell>
          <cell r="K75">
            <v>0</v>
          </cell>
          <cell r="L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L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Z75">
            <v>0</v>
          </cell>
          <cell r="BB75">
            <v>0</v>
          </cell>
          <cell r="BC75">
            <v>0</v>
          </cell>
          <cell r="BD75">
            <v>0</v>
          </cell>
          <cell r="BH75">
            <v>0</v>
          </cell>
          <cell r="BL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W75">
            <v>0</v>
          </cell>
          <cell r="BY75">
            <v>0</v>
          </cell>
          <cell r="CA75">
            <v>0</v>
          </cell>
          <cell r="CE75">
            <v>0</v>
          </cell>
          <cell r="CF75">
            <v>0</v>
          </cell>
          <cell r="CH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S75">
            <v>0</v>
          </cell>
          <cell r="CW75">
            <v>0</v>
          </cell>
          <cell r="CY75">
            <v>0</v>
          </cell>
          <cell r="DD75">
            <v>0</v>
          </cell>
          <cell r="DF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U75">
            <v>0</v>
          </cell>
          <cell r="DW75">
            <v>0</v>
          </cell>
          <cell r="EG75">
            <v>0</v>
          </cell>
          <cell r="EI75">
            <v>0</v>
          </cell>
          <cell r="EK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Q75">
            <v>0</v>
          </cell>
          <cell r="FS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E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O75">
            <v>0</v>
          </cell>
          <cell r="GQ75">
            <v>0</v>
          </cell>
          <cell r="HE75">
            <v>-66</v>
          </cell>
        </row>
        <row r="76">
          <cell r="A76">
            <v>67</v>
          </cell>
          <cell r="B76" t="str">
            <v>CONCORD</v>
          </cell>
          <cell r="C76">
            <v>2</v>
          </cell>
          <cell r="D76">
            <v>14526</v>
          </cell>
          <cell r="E76">
            <v>0</v>
          </cell>
          <cell r="F76">
            <v>0</v>
          </cell>
          <cell r="G76">
            <v>7263</v>
          </cell>
          <cell r="I76">
            <v>0.42</v>
          </cell>
          <cell r="J76">
            <v>3021</v>
          </cell>
          <cell r="K76">
            <v>0</v>
          </cell>
          <cell r="L76">
            <v>0</v>
          </cell>
          <cell r="M76">
            <v>1208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F76">
            <v>0.92</v>
          </cell>
          <cell r="AG76">
            <v>0</v>
          </cell>
          <cell r="AH76">
            <v>5557</v>
          </cell>
          <cell r="AJ76">
            <v>0</v>
          </cell>
          <cell r="AL76">
            <v>5557</v>
          </cell>
          <cell r="AN76">
            <v>0</v>
          </cell>
          <cell r="AO76">
            <v>1</v>
          </cell>
          <cell r="AP76">
            <v>0</v>
          </cell>
          <cell r="AQ76">
            <v>6557</v>
          </cell>
          <cell r="AR76">
            <v>0</v>
          </cell>
          <cell r="AS76">
            <v>0</v>
          </cell>
          <cell r="AT76">
            <v>0</v>
          </cell>
          <cell r="AU76">
            <v>4334</v>
          </cell>
          <cell r="AW76">
            <v>1</v>
          </cell>
          <cell r="AY76">
            <v>7085</v>
          </cell>
          <cell r="AZ76">
            <v>0</v>
          </cell>
          <cell r="BA76">
            <v>0</v>
          </cell>
          <cell r="BB76">
            <v>0</v>
          </cell>
          <cell r="BC76">
            <v>2983</v>
          </cell>
          <cell r="BD76">
            <v>4</v>
          </cell>
          <cell r="BE76">
            <v>2</v>
          </cell>
          <cell r="BF76">
            <v>0</v>
          </cell>
          <cell r="BG76">
            <v>17903</v>
          </cell>
          <cell r="BH76">
            <v>0</v>
          </cell>
          <cell r="BI76">
            <v>1</v>
          </cell>
          <cell r="BJ76">
            <v>0</v>
          </cell>
          <cell r="BK76">
            <v>11670</v>
          </cell>
          <cell r="BL76">
            <v>0</v>
          </cell>
          <cell r="BM76">
            <v>0</v>
          </cell>
          <cell r="BN76">
            <v>0</v>
          </cell>
          <cell r="BO76">
            <v>2049.9440855068119</v>
          </cell>
          <cell r="BP76">
            <v>1.3351511833993754</v>
          </cell>
          <cell r="BQ76">
            <v>0.59655172413793101</v>
          </cell>
          <cell r="BR76">
            <v>0</v>
          </cell>
          <cell r="BS76">
            <v>6978.4620689655167</v>
          </cell>
          <cell r="BT76">
            <v>0</v>
          </cell>
          <cell r="BU76">
            <v>446.22068965517241</v>
          </cell>
          <cell r="BW76">
            <v>0</v>
          </cell>
          <cell r="BY76">
            <v>446.22068965517241</v>
          </cell>
          <cell r="CA76">
            <v>4327.2</v>
          </cell>
          <cell r="CC76">
            <v>3</v>
          </cell>
          <cell r="CD76">
            <v>0</v>
          </cell>
          <cell r="CE76">
            <v>37392</v>
          </cell>
          <cell r="CF76">
            <v>0</v>
          </cell>
          <cell r="CG76">
            <v>2328</v>
          </cell>
          <cell r="CH76">
            <v>0</v>
          </cell>
          <cell r="CI76">
            <v>0</v>
          </cell>
          <cell r="CJ76">
            <v>0</v>
          </cell>
          <cell r="CK76">
            <v>2328</v>
          </cell>
          <cell r="CL76">
            <v>0</v>
          </cell>
          <cell r="CM76">
            <v>30413.537931034483</v>
          </cell>
          <cell r="CN76">
            <v>0</v>
          </cell>
          <cell r="CO76">
            <v>1</v>
          </cell>
          <cell r="CP76">
            <v>0</v>
          </cell>
          <cell r="CQ76">
            <v>12643</v>
          </cell>
          <cell r="CS76">
            <v>811</v>
          </cell>
          <cell r="CU76">
            <v>0</v>
          </cell>
          <cell r="CW76">
            <v>811</v>
          </cell>
          <cell r="CY76">
            <v>18248</v>
          </cell>
          <cell r="DA76">
            <v>1</v>
          </cell>
          <cell r="DB76">
            <v>0</v>
          </cell>
          <cell r="DC76">
            <v>13486</v>
          </cell>
          <cell r="DD76">
            <v>0</v>
          </cell>
          <cell r="DE76">
            <v>849</v>
          </cell>
          <cell r="DF76">
            <v>0</v>
          </cell>
          <cell r="DG76">
            <v>0</v>
          </cell>
          <cell r="DH76">
            <v>0</v>
          </cell>
          <cell r="DI76">
            <v>849</v>
          </cell>
          <cell r="DJ76">
            <v>0</v>
          </cell>
          <cell r="DK76">
            <v>13008</v>
          </cell>
          <cell r="DL76">
            <v>0</v>
          </cell>
          <cell r="DU76">
            <v>0</v>
          </cell>
          <cell r="DW76">
            <v>505.8</v>
          </cell>
          <cell r="DY76">
            <v>0.51219512195121952</v>
          </cell>
          <cell r="DZ76">
            <v>0</v>
          </cell>
          <cell r="EA76">
            <v>0</v>
          </cell>
          <cell r="EC76">
            <v>0</v>
          </cell>
          <cell r="EE76">
            <v>8372</v>
          </cell>
          <cell r="EG76">
            <v>0</v>
          </cell>
          <cell r="EI76">
            <v>337.2</v>
          </cell>
          <cell r="EK76">
            <v>3</v>
          </cell>
          <cell r="EL76">
            <v>0</v>
          </cell>
          <cell r="EM76">
            <v>46770</v>
          </cell>
          <cell r="EN76">
            <v>0</v>
          </cell>
          <cell r="EO76">
            <v>2679</v>
          </cell>
          <cell r="EP76">
            <v>0</v>
          </cell>
          <cell r="EQ76">
            <v>0</v>
          </cell>
          <cell r="ER76">
            <v>0</v>
          </cell>
          <cell r="ES76">
            <v>2679</v>
          </cell>
          <cell r="ET76">
            <v>0</v>
          </cell>
          <cell r="EU76">
            <v>46770</v>
          </cell>
          <cell r="EV76">
            <v>0</v>
          </cell>
          <cell r="EW76">
            <v>5.433098591549296</v>
          </cell>
          <cell r="EX76">
            <v>0</v>
          </cell>
          <cell r="EY76">
            <v>56256</v>
          </cell>
          <cell r="EZ76">
            <v>0</v>
          </cell>
          <cell r="FA76">
            <v>3561</v>
          </cell>
          <cell r="FB76">
            <v>0</v>
          </cell>
          <cell r="FC76">
            <v>21613</v>
          </cell>
          <cell r="FD76">
            <v>0</v>
          </cell>
          <cell r="FE76">
            <v>3561</v>
          </cell>
          <cell r="FF76">
            <v>0</v>
          </cell>
          <cell r="FG76">
            <v>21178.5</v>
          </cell>
          <cell r="FH76">
            <v>0</v>
          </cell>
          <cell r="FI76">
            <v>4</v>
          </cell>
          <cell r="FJ76">
            <v>0</v>
          </cell>
          <cell r="FK76">
            <v>42636</v>
          </cell>
          <cell r="FL76">
            <v>0</v>
          </cell>
          <cell r="FM76">
            <v>2679</v>
          </cell>
          <cell r="FN76">
            <v>0</v>
          </cell>
          <cell r="FO76">
            <v>15105</v>
          </cell>
          <cell r="FQ76">
            <v>2679</v>
          </cell>
          <cell r="FS76">
            <v>13460.036183112035</v>
          </cell>
          <cell r="FU76">
            <v>3</v>
          </cell>
          <cell r="FV76">
            <v>0</v>
          </cell>
          <cell r="FW76">
            <v>29355</v>
          </cell>
          <cell r="FX76">
            <v>0</v>
          </cell>
          <cell r="FY76">
            <v>1786</v>
          </cell>
          <cell r="FZ76">
            <v>0</v>
          </cell>
          <cell r="GA76">
            <v>14801</v>
          </cell>
          <cell r="GB76">
            <v>0</v>
          </cell>
          <cell r="GC76">
            <v>1786</v>
          </cell>
          <cell r="GE76">
            <v>13692.560319961976</v>
          </cell>
          <cell r="GG76">
            <v>4</v>
          </cell>
          <cell r="GH76">
            <v>0</v>
          </cell>
          <cell r="GI76">
            <v>42546</v>
          </cell>
          <cell r="GJ76">
            <v>0</v>
          </cell>
          <cell r="GK76">
            <v>2679</v>
          </cell>
          <cell r="GL76">
            <v>0</v>
          </cell>
          <cell r="GM76">
            <v>15075</v>
          </cell>
          <cell r="GO76">
            <v>2679</v>
          </cell>
          <cell r="GQ76">
            <v>12690.856469505077</v>
          </cell>
          <cell r="HE76">
            <v>-67</v>
          </cell>
        </row>
        <row r="77">
          <cell r="A77">
            <v>68</v>
          </cell>
          <cell r="B77" t="str">
            <v>CONWAY</v>
          </cell>
          <cell r="C77">
            <v>2</v>
          </cell>
          <cell r="D77">
            <v>10874</v>
          </cell>
          <cell r="E77">
            <v>0</v>
          </cell>
          <cell r="F77">
            <v>0</v>
          </cell>
          <cell r="G77">
            <v>0</v>
          </cell>
          <cell r="I77">
            <v>2</v>
          </cell>
          <cell r="J77">
            <v>11748</v>
          </cell>
          <cell r="K77">
            <v>0</v>
          </cell>
          <cell r="L77">
            <v>10255</v>
          </cell>
          <cell r="M77">
            <v>0</v>
          </cell>
          <cell r="O77">
            <v>2</v>
          </cell>
          <cell r="P77">
            <v>0</v>
          </cell>
          <cell r="Q77">
            <v>12762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5</v>
          </cell>
          <cell r="X77">
            <v>0</v>
          </cell>
          <cell r="Y77">
            <v>12950</v>
          </cell>
          <cell r="Z77">
            <v>0</v>
          </cell>
          <cell r="AA77">
            <v>19425</v>
          </cell>
          <cell r="AB77">
            <v>0</v>
          </cell>
          <cell r="AC77">
            <v>188</v>
          </cell>
          <cell r="AD77">
            <v>0</v>
          </cell>
          <cell r="AE77">
            <v>0</v>
          </cell>
          <cell r="AF77">
            <v>4</v>
          </cell>
          <cell r="AG77">
            <v>0</v>
          </cell>
          <cell r="AH77">
            <v>32532</v>
          </cell>
          <cell r="AJ77">
            <v>0</v>
          </cell>
          <cell r="AL77">
            <v>19695</v>
          </cell>
          <cell r="AN77">
            <v>0</v>
          </cell>
          <cell r="AO77">
            <v>4</v>
          </cell>
          <cell r="AP77">
            <v>0</v>
          </cell>
          <cell r="AQ77">
            <v>28680</v>
          </cell>
          <cell r="AR77">
            <v>0</v>
          </cell>
          <cell r="AS77">
            <v>0</v>
          </cell>
          <cell r="AT77">
            <v>0</v>
          </cell>
          <cell r="AU77">
            <v>11824</v>
          </cell>
          <cell r="AW77">
            <v>4</v>
          </cell>
          <cell r="AY77">
            <v>32988</v>
          </cell>
          <cell r="AZ77">
            <v>0</v>
          </cell>
          <cell r="BA77">
            <v>0</v>
          </cell>
          <cell r="BB77">
            <v>0</v>
          </cell>
          <cell r="BC77">
            <v>10808</v>
          </cell>
          <cell r="BD77">
            <v>16</v>
          </cell>
          <cell r="BE77">
            <v>4</v>
          </cell>
          <cell r="BF77">
            <v>0</v>
          </cell>
          <cell r="BG77">
            <v>35780</v>
          </cell>
          <cell r="BH77">
            <v>0</v>
          </cell>
          <cell r="BI77">
            <v>4</v>
          </cell>
          <cell r="BJ77">
            <v>0</v>
          </cell>
          <cell r="BK77">
            <v>37156</v>
          </cell>
          <cell r="BL77">
            <v>0</v>
          </cell>
          <cell r="BM77">
            <v>0</v>
          </cell>
          <cell r="BN77">
            <v>0</v>
          </cell>
          <cell r="BO77">
            <v>1460.3481112867387</v>
          </cell>
          <cell r="BP77">
            <v>0.9511408251296416</v>
          </cell>
          <cell r="BQ77">
            <v>2</v>
          </cell>
          <cell r="BR77">
            <v>0</v>
          </cell>
          <cell r="BS77">
            <v>22328.344857274184</v>
          </cell>
          <cell r="BT77">
            <v>0</v>
          </cell>
          <cell r="BU77">
            <v>1496</v>
          </cell>
          <cell r="BW77">
            <v>0</v>
          </cell>
          <cell r="BY77">
            <v>1496</v>
          </cell>
          <cell r="CA77">
            <v>1942.4</v>
          </cell>
          <cell r="CC77">
            <v>1</v>
          </cell>
          <cell r="CD77">
            <v>0</v>
          </cell>
          <cell r="CE77">
            <v>11464</v>
          </cell>
          <cell r="CF77">
            <v>0</v>
          </cell>
          <cell r="CG77">
            <v>776</v>
          </cell>
          <cell r="CH77">
            <v>0</v>
          </cell>
          <cell r="CI77">
            <v>0</v>
          </cell>
          <cell r="CJ77">
            <v>0</v>
          </cell>
          <cell r="CK77">
            <v>776</v>
          </cell>
          <cell r="CL77">
            <v>0</v>
          </cell>
          <cell r="CM77">
            <v>550</v>
          </cell>
          <cell r="CN77">
            <v>0</v>
          </cell>
          <cell r="CO77">
            <v>1</v>
          </cell>
          <cell r="CP77">
            <v>0</v>
          </cell>
          <cell r="CQ77">
            <v>12509</v>
          </cell>
          <cell r="CS77">
            <v>811</v>
          </cell>
          <cell r="CU77">
            <v>0</v>
          </cell>
          <cell r="CW77">
            <v>811</v>
          </cell>
          <cell r="CY77">
            <v>1045</v>
          </cell>
          <cell r="DA77">
            <v>2</v>
          </cell>
          <cell r="DB77">
            <v>0</v>
          </cell>
          <cell r="DC77">
            <v>22160</v>
          </cell>
          <cell r="DD77">
            <v>0</v>
          </cell>
          <cell r="DE77">
            <v>1698</v>
          </cell>
          <cell r="DF77">
            <v>0</v>
          </cell>
          <cell r="DG77">
            <v>0</v>
          </cell>
          <cell r="DH77">
            <v>0</v>
          </cell>
          <cell r="DI77">
            <v>1698</v>
          </cell>
          <cell r="DJ77">
            <v>0</v>
          </cell>
          <cell r="DK77">
            <v>10278</v>
          </cell>
          <cell r="DL77">
            <v>0</v>
          </cell>
          <cell r="DM77">
            <v>1</v>
          </cell>
          <cell r="DN77">
            <v>0</v>
          </cell>
          <cell r="DO77">
            <v>11416</v>
          </cell>
          <cell r="DQ77">
            <v>893</v>
          </cell>
          <cell r="DS77">
            <v>0</v>
          </cell>
          <cell r="DU77">
            <v>893</v>
          </cell>
          <cell r="DW77">
            <v>6208.6</v>
          </cell>
          <cell r="DY77">
            <v>3</v>
          </cell>
          <cell r="DZ77">
            <v>0</v>
          </cell>
          <cell r="EA77">
            <v>36504</v>
          </cell>
          <cell r="EC77">
            <v>2679</v>
          </cell>
          <cell r="EE77">
            <v>0</v>
          </cell>
          <cell r="EG77">
            <v>2679</v>
          </cell>
          <cell r="EI77">
            <v>28948.400000000001</v>
          </cell>
          <cell r="EK77">
            <v>3.1319444444444446</v>
          </cell>
          <cell r="EL77">
            <v>0</v>
          </cell>
          <cell r="EM77">
            <v>43105</v>
          </cell>
          <cell r="EN77">
            <v>0</v>
          </cell>
          <cell r="EO77">
            <v>2797</v>
          </cell>
          <cell r="EP77">
            <v>0</v>
          </cell>
          <cell r="EQ77">
            <v>0</v>
          </cell>
          <cell r="ER77">
            <v>0</v>
          </cell>
          <cell r="ES77">
            <v>2797</v>
          </cell>
          <cell r="ET77">
            <v>0</v>
          </cell>
          <cell r="EU77">
            <v>21653.8</v>
          </cell>
          <cell r="EV77">
            <v>0</v>
          </cell>
          <cell r="EW77">
            <v>3</v>
          </cell>
          <cell r="EX77">
            <v>0</v>
          </cell>
          <cell r="EY77">
            <v>41055</v>
          </cell>
          <cell r="EZ77">
            <v>0</v>
          </cell>
          <cell r="FA77">
            <v>2679</v>
          </cell>
          <cell r="FB77">
            <v>0</v>
          </cell>
          <cell r="FC77">
            <v>0</v>
          </cell>
          <cell r="FD77">
            <v>0</v>
          </cell>
          <cell r="FE77">
            <v>2679</v>
          </cell>
          <cell r="FF77">
            <v>0</v>
          </cell>
          <cell r="FG77">
            <v>11685.45</v>
          </cell>
          <cell r="FH77">
            <v>0</v>
          </cell>
          <cell r="FI77">
            <v>3</v>
          </cell>
          <cell r="FJ77">
            <v>0</v>
          </cell>
          <cell r="FK77">
            <v>31710</v>
          </cell>
          <cell r="FL77">
            <v>0</v>
          </cell>
          <cell r="FM77">
            <v>2679</v>
          </cell>
          <cell r="FN77">
            <v>0</v>
          </cell>
          <cell r="FO77">
            <v>0</v>
          </cell>
          <cell r="FQ77">
            <v>2679</v>
          </cell>
          <cell r="FS77">
            <v>1579.3817342989646</v>
          </cell>
          <cell r="FU77">
            <v>2</v>
          </cell>
          <cell r="FV77">
            <v>0</v>
          </cell>
          <cell r="FW77">
            <v>23360</v>
          </cell>
          <cell r="FX77">
            <v>0</v>
          </cell>
          <cell r="FY77">
            <v>1786</v>
          </cell>
          <cell r="FZ77">
            <v>0</v>
          </cell>
          <cell r="GA77">
            <v>0</v>
          </cell>
          <cell r="GB77">
            <v>0</v>
          </cell>
          <cell r="GC77">
            <v>1786</v>
          </cell>
          <cell r="GE77">
            <v>1606.6657898192018</v>
          </cell>
          <cell r="GG77">
            <v>1.49309052722022</v>
          </cell>
          <cell r="GH77">
            <v>0</v>
          </cell>
          <cell r="GI77">
            <v>19487</v>
          </cell>
          <cell r="GJ77">
            <v>0</v>
          </cell>
          <cell r="GK77">
            <v>1333</v>
          </cell>
          <cell r="GL77">
            <v>0</v>
          </cell>
          <cell r="GM77">
            <v>0</v>
          </cell>
          <cell r="GO77">
            <v>1333</v>
          </cell>
          <cell r="GQ77">
            <v>0</v>
          </cell>
          <cell r="HE77">
            <v>-68</v>
          </cell>
        </row>
        <row r="78">
          <cell r="A78">
            <v>69</v>
          </cell>
          <cell r="B78" t="str">
            <v>CUMMINGTON</v>
          </cell>
          <cell r="E78">
            <v>0</v>
          </cell>
          <cell r="F78">
            <v>11272</v>
          </cell>
          <cell r="J78">
            <v>0</v>
          </cell>
          <cell r="K78">
            <v>0</v>
          </cell>
          <cell r="L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L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Z78">
            <v>0</v>
          </cell>
          <cell r="BB78">
            <v>0</v>
          </cell>
          <cell r="BC78">
            <v>0</v>
          </cell>
          <cell r="BD78">
            <v>0</v>
          </cell>
          <cell r="BH78">
            <v>0</v>
          </cell>
          <cell r="BL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W78">
            <v>0</v>
          </cell>
          <cell r="BY78">
            <v>0</v>
          </cell>
          <cell r="CA78">
            <v>0</v>
          </cell>
          <cell r="CE78">
            <v>0</v>
          </cell>
          <cell r="CF78">
            <v>0</v>
          </cell>
          <cell r="CH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S78">
            <v>0</v>
          </cell>
          <cell r="CW78">
            <v>0</v>
          </cell>
          <cell r="CY78">
            <v>0</v>
          </cell>
          <cell r="DD78">
            <v>0</v>
          </cell>
          <cell r="DF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U78">
            <v>0</v>
          </cell>
          <cell r="DW78">
            <v>0</v>
          </cell>
          <cell r="EG78">
            <v>0</v>
          </cell>
          <cell r="EI78">
            <v>0</v>
          </cell>
          <cell r="EK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Q78">
            <v>0</v>
          </cell>
          <cell r="FS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E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O78">
            <v>0</v>
          </cell>
          <cell r="GQ78">
            <v>0</v>
          </cell>
          <cell r="HE78">
            <v>-69</v>
          </cell>
        </row>
        <row r="79">
          <cell r="A79">
            <v>70</v>
          </cell>
          <cell r="B79" t="str">
            <v>DALTON</v>
          </cell>
          <cell r="E79">
            <v>0</v>
          </cell>
          <cell r="F79">
            <v>0</v>
          </cell>
          <cell r="J79">
            <v>0</v>
          </cell>
          <cell r="K79">
            <v>0</v>
          </cell>
          <cell r="L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L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Z79">
            <v>0</v>
          </cell>
          <cell r="BB79">
            <v>0</v>
          </cell>
          <cell r="BC79">
            <v>0</v>
          </cell>
          <cell r="BD79">
            <v>0</v>
          </cell>
          <cell r="BH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W79">
            <v>0</v>
          </cell>
          <cell r="BY79">
            <v>0</v>
          </cell>
          <cell r="CA79">
            <v>0</v>
          </cell>
          <cell r="CE79">
            <v>0</v>
          </cell>
          <cell r="CF79">
            <v>0</v>
          </cell>
          <cell r="CH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S79">
            <v>0</v>
          </cell>
          <cell r="CW79">
            <v>0</v>
          </cell>
          <cell r="CY79">
            <v>0</v>
          </cell>
          <cell r="DD79">
            <v>0</v>
          </cell>
          <cell r="DF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U79">
            <v>0</v>
          </cell>
          <cell r="DW79">
            <v>0</v>
          </cell>
          <cell r="EG79">
            <v>0</v>
          </cell>
          <cell r="EI79">
            <v>0</v>
          </cell>
          <cell r="EK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Q79">
            <v>0</v>
          </cell>
          <cell r="FS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E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O79">
            <v>0</v>
          </cell>
          <cell r="GQ79">
            <v>0</v>
          </cell>
          <cell r="HE79">
            <v>-70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5802</v>
          </cell>
          <cell r="E80">
            <v>0</v>
          </cell>
          <cell r="F80">
            <v>0</v>
          </cell>
          <cell r="G80">
            <v>2901</v>
          </cell>
          <cell r="I80">
            <v>1</v>
          </cell>
          <cell r="J80">
            <v>6264</v>
          </cell>
          <cell r="K80">
            <v>0</v>
          </cell>
          <cell r="L80">
            <v>0</v>
          </cell>
          <cell r="M80">
            <v>2506</v>
          </cell>
          <cell r="O80">
            <v>1</v>
          </cell>
          <cell r="P80">
            <v>0</v>
          </cell>
          <cell r="Q80">
            <v>6616</v>
          </cell>
          <cell r="R80">
            <v>0</v>
          </cell>
          <cell r="S80">
            <v>0</v>
          </cell>
          <cell r="U80">
            <v>0</v>
          </cell>
          <cell r="V80">
            <v>2646</v>
          </cell>
          <cell r="W80">
            <v>1</v>
          </cell>
          <cell r="X80">
            <v>0</v>
          </cell>
          <cell r="Y80">
            <v>0</v>
          </cell>
          <cell r="Z80">
            <v>0</v>
          </cell>
          <cell r="AA80">
            <v>6715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L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Z80">
            <v>0</v>
          </cell>
          <cell r="BB80">
            <v>0</v>
          </cell>
          <cell r="BC80">
            <v>0</v>
          </cell>
          <cell r="BD80">
            <v>0</v>
          </cell>
          <cell r="BH80">
            <v>0</v>
          </cell>
          <cell r="BL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W80">
            <v>0</v>
          </cell>
          <cell r="BY80">
            <v>0</v>
          </cell>
          <cell r="CA80">
            <v>0</v>
          </cell>
          <cell r="CC80">
            <v>2</v>
          </cell>
          <cell r="CD80">
            <v>0</v>
          </cell>
          <cell r="CE80">
            <v>18520</v>
          </cell>
          <cell r="CF80">
            <v>0</v>
          </cell>
          <cell r="CG80">
            <v>1552</v>
          </cell>
          <cell r="CH80">
            <v>0</v>
          </cell>
          <cell r="CI80">
            <v>0</v>
          </cell>
          <cell r="CJ80">
            <v>0</v>
          </cell>
          <cell r="CK80">
            <v>1552</v>
          </cell>
          <cell r="CL80">
            <v>0</v>
          </cell>
          <cell r="CM80">
            <v>18520</v>
          </cell>
          <cell r="CN80">
            <v>0</v>
          </cell>
          <cell r="CO80">
            <v>2</v>
          </cell>
          <cell r="CP80">
            <v>0</v>
          </cell>
          <cell r="CQ80">
            <v>19346.715004112972</v>
          </cell>
          <cell r="CS80">
            <v>1622</v>
          </cell>
          <cell r="CU80">
            <v>0</v>
          </cell>
          <cell r="CW80">
            <v>1622</v>
          </cell>
          <cell r="CY80">
            <v>11938.715004112972</v>
          </cell>
          <cell r="DA80">
            <v>5.470779220779221</v>
          </cell>
          <cell r="DB80">
            <v>0</v>
          </cell>
          <cell r="DC80">
            <v>54660</v>
          </cell>
          <cell r="DD80">
            <v>0</v>
          </cell>
          <cell r="DE80">
            <v>4645</v>
          </cell>
          <cell r="DF80">
            <v>0</v>
          </cell>
          <cell r="DG80">
            <v>0</v>
          </cell>
          <cell r="DH80">
            <v>0</v>
          </cell>
          <cell r="DI80">
            <v>4645</v>
          </cell>
          <cell r="DJ80">
            <v>0</v>
          </cell>
          <cell r="DK80">
            <v>43217</v>
          </cell>
          <cell r="DL80">
            <v>0</v>
          </cell>
          <cell r="DM80">
            <v>5.1870967741935488</v>
          </cell>
          <cell r="DN80">
            <v>0</v>
          </cell>
          <cell r="DO80">
            <v>54862</v>
          </cell>
          <cell r="DQ80">
            <v>4632</v>
          </cell>
          <cell r="DS80">
            <v>0</v>
          </cell>
          <cell r="DU80">
            <v>4632</v>
          </cell>
          <cell r="DW80">
            <v>21720.656999177405</v>
          </cell>
          <cell r="DY80">
            <v>7.1838709677419352</v>
          </cell>
          <cell r="DZ80">
            <v>0</v>
          </cell>
          <cell r="EA80">
            <v>90691</v>
          </cell>
          <cell r="EC80">
            <v>6416</v>
          </cell>
          <cell r="EE80">
            <v>0</v>
          </cell>
          <cell r="EG80">
            <v>6416</v>
          </cell>
          <cell r="EI80">
            <v>50075.513998354807</v>
          </cell>
          <cell r="EK80">
            <v>3.1707824433630885</v>
          </cell>
          <cell r="EL80">
            <v>0</v>
          </cell>
          <cell r="EM80">
            <v>43395</v>
          </cell>
          <cell r="EN80">
            <v>0</v>
          </cell>
          <cell r="EO80">
            <v>2831</v>
          </cell>
          <cell r="EP80">
            <v>0</v>
          </cell>
          <cell r="EQ80">
            <v>0</v>
          </cell>
          <cell r="ER80">
            <v>0</v>
          </cell>
          <cell r="ES80">
            <v>2831</v>
          </cell>
          <cell r="ET80">
            <v>0</v>
          </cell>
          <cell r="EU80">
            <v>21578.2</v>
          </cell>
          <cell r="EV80">
            <v>0</v>
          </cell>
          <cell r="EW80">
            <v>0.51768488745980712</v>
          </cell>
          <cell r="EX80">
            <v>0</v>
          </cell>
          <cell r="EY80">
            <v>5836</v>
          </cell>
          <cell r="EZ80">
            <v>0</v>
          </cell>
          <cell r="FA80">
            <v>462</v>
          </cell>
          <cell r="FB80">
            <v>0</v>
          </cell>
          <cell r="FC80">
            <v>0</v>
          </cell>
          <cell r="FD80">
            <v>0</v>
          </cell>
          <cell r="FE80">
            <v>462</v>
          </cell>
          <cell r="FF80">
            <v>0</v>
          </cell>
          <cell r="FG80">
            <v>14331.6</v>
          </cell>
          <cell r="FH80">
            <v>0</v>
          </cell>
          <cell r="FI80">
            <v>2.6219081272084805</v>
          </cell>
          <cell r="FJ80">
            <v>0</v>
          </cell>
          <cell r="FK80">
            <v>30148</v>
          </cell>
          <cell r="FL80">
            <v>0</v>
          </cell>
          <cell r="FM80">
            <v>2331</v>
          </cell>
          <cell r="FN80">
            <v>0</v>
          </cell>
          <cell r="FO80">
            <v>0</v>
          </cell>
          <cell r="FQ80">
            <v>2331</v>
          </cell>
          <cell r="FS80">
            <v>23267.946507666373</v>
          </cell>
          <cell r="FU80">
            <v>3.7047626273413234</v>
          </cell>
          <cell r="FV80">
            <v>0</v>
          </cell>
          <cell r="FW80">
            <v>42900</v>
          </cell>
          <cell r="FX80">
            <v>0</v>
          </cell>
          <cell r="FY80">
            <v>3308</v>
          </cell>
          <cell r="FZ80">
            <v>0</v>
          </cell>
          <cell r="GA80">
            <v>0</v>
          </cell>
          <cell r="GB80">
            <v>0</v>
          </cell>
          <cell r="GC80">
            <v>3308</v>
          </cell>
          <cell r="GE80">
            <v>18332.687060927474</v>
          </cell>
          <cell r="GG80">
            <v>3</v>
          </cell>
          <cell r="GH80">
            <v>0</v>
          </cell>
          <cell r="GI80">
            <v>33253</v>
          </cell>
          <cell r="GJ80">
            <v>0</v>
          </cell>
          <cell r="GK80">
            <v>2678</v>
          </cell>
          <cell r="GL80">
            <v>0</v>
          </cell>
          <cell r="GM80">
            <v>0</v>
          </cell>
          <cell r="GO80">
            <v>2678</v>
          </cell>
          <cell r="GQ80">
            <v>0</v>
          </cell>
          <cell r="HE80">
            <v>-71</v>
          </cell>
        </row>
        <row r="81">
          <cell r="A81">
            <v>72</v>
          </cell>
          <cell r="B81" t="str">
            <v>DARTMOUTH</v>
          </cell>
          <cell r="E81">
            <v>0</v>
          </cell>
          <cell r="F81">
            <v>0</v>
          </cell>
          <cell r="I81">
            <v>1.44</v>
          </cell>
          <cell r="J81">
            <v>7206</v>
          </cell>
          <cell r="K81">
            <v>0</v>
          </cell>
          <cell r="L81">
            <v>5431</v>
          </cell>
          <cell r="M81">
            <v>0</v>
          </cell>
          <cell r="O81">
            <v>3.38</v>
          </cell>
          <cell r="P81">
            <v>0</v>
          </cell>
          <cell r="Q81">
            <v>13372</v>
          </cell>
          <cell r="R81">
            <v>0</v>
          </cell>
          <cell r="S81">
            <v>5618</v>
          </cell>
          <cell r="U81">
            <v>2912</v>
          </cell>
          <cell r="V81">
            <v>0</v>
          </cell>
          <cell r="W81">
            <v>4</v>
          </cell>
          <cell r="X81">
            <v>0</v>
          </cell>
          <cell r="Y81">
            <v>22276</v>
          </cell>
          <cell r="Z81">
            <v>0</v>
          </cell>
          <cell r="AA81">
            <v>0</v>
          </cell>
          <cell r="AB81">
            <v>0</v>
          </cell>
          <cell r="AC81">
            <v>8904</v>
          </cell>
          <cell r="AD81">
            <v>0</v>
          </cell>
          <cell r="AE81">
            <v>0</v>
          </cell>
          <cell r="AF81">
            <v>2</v>
          </cell>
          <cell r="AG81">
            <v>0</v>
          </cell>
          <cell r="AH81">
            <v>11770</v>
          </cell>
          <cell r="AJ81">
            <v>0</v>
          </cell>
          <cell r="AL81">
            <v>5342</v>
          </cell>
          <cell r="AN81">
            <v>0</v>
          </cell>
          <cell r="AO81">
            <v>4</v>
          </cell>
          <cell r="AP81">
            <v>0</v>
          </cell>
          <cell r="AQ81">
            <v>24776</v>
          </cell>
          <cell r="AR81">
            <v>0</v>
          </cell>
          <cell r="AS81">
            <v>0</v>
          </cell>
          <cell r="AT81">
            <v>0</v>
          </cell>
          <cell r="AU81">
            <v>16567</v>
          </cell>
          <cell r="AW81">
            <v>5</v>
          </cell>
          <cell r="AY81">
            <v>32440</v>
          </cell>
          <cell r="AZ81">
            <v>0</v>
          </cell>
          <cell r="BA81">
            <v>0</v>
          </cell>
          <cell r="BB81">
            <v>0</v>
          </cell>
          <cell r="BC81">
            <v>13770</v>
          </cell>
          <cell r="BD81">
            <v>20</v>
          </cell>
          <cell r="BE81">
            <v>4</v>
          </cell>
          <cell r="BF81">
            <v>0</v>
          </cell>
          <cell r="BG81">
            <v>27180</v>
          </cell>
          <cell r="BH81">
            <v>0</v>
          </cell>
          <cell r="BI81">
            <v>4</v>
          </cell>
          <cell r="BJ81">
            <v>0</v>
          </cell>
          <cell r="BK81">
            <v>28864</v>
          </cell>
          <cell r="BL81">
            <v>0</v>
          </cell>
          <cell r="BM81">
            <v>0</v>
          </cell>
          <cell r="BN81">
            <v>0</v>
          </cell>
          <cell r="BO81">
            <v>1452.7625229070659</v>
          </cell>
          <cell r="BP81">
            <v>0.94620024778760126</v>
          </cell>
          <cell r="BQ81">
            <v>2</v>
          </cell>
          <cell r="BR81">
            <v>0</v>
          </cell>
          <cell r="BS81">
            <v>14923.206108788803</v>
          </cell>
          <cell r="BT81">
            <v>0</v>
          </cell>
          <cell r="BU81">
            <v>1496</v>
          </cell>
          <cell r="BW81">
            <v>0</v>
          </cell>
          <cell r="BY81">
            <v>1496</v>
          </cell>
          <cell r="CA81">
            <v>1010.4</v>
          </cell>
          <cell r="CC81">
            <v>1</v>
          </cell>
          <cell r="CD81">
            <v>0</v>
          </cell>
          <cell r="CE81">
            <v>7207</v>
          </cell>
          <cell r="CF81">
            <v>0</v>
          </cell>
          <cell r="CG81">
            <v>776</v>
          </cell>
          <cell r="CH81">
            <v>0</v>
          </cell>
          <cell r="CI81">
            <v>0</v>
          </cell>
          <cell r="CJ81">
            <v>0</v>
          </cell>
          <cell r="CK81">
            <v>776</v>
          </cell>
          <cell r="CL81">
            <v>0</v>
          </cell>
          <cell r="CM81">
            <v>674</v>
          </cell>
          <cell r="CN81">
            <v>0</v>
          </cell>
          <cell r="CO81">
            <v>1</v>
          </cell>
          <cell r="CP81">
            <v>0</v>
          </cell>
          <cell r="CQ81">
            <v>6817</v>
          </cell>
          <cell r="CS81">
            <v>811</v>
          </cell>
          <cell r="CU81">
            <v>0</v>
          </cell>
          <cell r="CW81">
            <v>811</v>
          </cell>
          <cell r="CY81">
            <v>0</v>
          </cell>
          <cell r="DA81">
            <v>0.99663299663299654</v>
          </cell>
          <cell r="DB81">
            <v>0</v>
          </cell>
          <cell r="DC81">
            <v>8242</v>
          </cell>
          <cell r="DD81">
            <v>0</v>
          </cell>
          <cell r="DE81">
            <v>846</v>
          </cell>
          <cell r="DF81">
            <v>0</v>
          </cell>
          <cell r="DG81">
            <v>0</v>
          </cell>
          <cell r="DH81">
            <v>0</v>
          </cell>
          <cell r="DI81">
            <v>846</v>
          </cell>
          <cell r="DJ81">
            <v>0</v>
          </cell>
          <cell r="DK81">
            <v>1425</v>
          </cell>
          <cell r="DL81">
            <v>0</v>
          </cell>
          <cell r="DM81">
            <v>3</v>
          </cell>
          <cell r="DN81">
            <v>0</v>
          </cell>
          <cell r="DO81">
            <v>26337</v>
          </cell>
          <cell r="DQ81">
            <v>2679</v>
          </cell>
          <cell r="DS81">
            <v>0</v>
          </cell>
          <cell r="DU81">
            <v>2679</v>
          </cell>
          <cell r="DW81">
            <v>18950</v>
          </cell>
          <cell r="DY81">
            <v>4</v>
          </cell>
          <cell r="DZ81">
            <v>0</v>
          </cell>
          <cell r="EA81">
            <v>31516</v>
          </cell>
          <cell r="EC81">
            <v>3572</v>
          </cell>
          <cell r="EE81">
            <v>0</v>
          </cell>
          <cell r="EG81">
            <v>3572</v>
          </cell>
          <cell r="EI81">
            <v>16606</v>
          </cell>
          <cell r="EK81">
            <v>3.262626262626263</v>
          </cell>
          <cell r="EL81">
            <v>0</v>
          </cell>
          <cell r="EM81">
            <v>26757</v>
          </cell>
          <cell r="EN81">
            <v>0</v>
          </cell>
          <cell r="EO81">
            <v>2913</v>
          </cell>
          <cell r="EP81">
            <v>0</v>
          </cell>
          <cell r="EQ81">
            <v>0</v>
          </cell>
          <cell r="ER81">
            <v>0</v>
          </cell>
          <cell r="ES81">
            <v>2913</v>
          </cell>
          <cell r="ET81">
            <v>0</v>
          </cell>
          <cell r="EU81">
            <v>10345.4</v>
          </cell>
          <cell r="EV81">
            <v>0</v>
          </cell>
          <cell r="EW81">
            <v>6</v>
          </cell>
          <cell r="EX81">
            <v>0</v>
          </cell>
          <cell r="EY81">
            <v>62493</v>
          </cell>
          <cell r="EZ81">
            <v>0</v>
          </cell>
          <cell r="FA81">
            <v>5358</v>
          </cell>
          <cell r="FB81">
            <v>0</v>
          </cell>
          <cell r="FC81">
            <v>0</v>
          </cell>
          <cell r="FD81">
            <v>0</v>
          </cell>
          <cell r="FE81">
            <v>5358</v>
          </cell>
          <cell r="FF81">
            <v>0</v>
          </cell>
          <cell r="FG81">
            <v>37807.599999999999</v>
          </cell>
          <cell r="FH81">
            <v>0</v>
          </cell>
          <cell r="FI81">
            <v>6.5532646048109964</v>
          </cell>
          <cell r="FJ81">
            <v>0</v>
          </cell>
          <cell r="FK81">
            <v>56179</v>
          </cell>
          <cell r="FL81">
            <v>0</v>
          </cell>
          <cell r="FM81">
            <v>5837</v>
          </cell>
          <cell r="FN81">
            <v>0</v>
          </cell>
          <cell r="FO81">
            <v>0</v>
          </cell>
          <cell r="FQ81">
            <v>5837</v>
          </cell>
          <cell r="FS81">
            <v>8550.3386845792757</v>
          </cell>
          <cell r="FU81">
            <v>7.8136024808405331</v>
          </cell>
          <cell r="FV81">
            <v>0</v>
          </cell>
          <cell r="FW81">
            <v>68762</v>
          </cell>
          <cell r="FX81">
            <v>0</v>
          </cell>
          <cell r="FY81">
            <v>6975</v>
          </cell>
          <cell r="FZ81">
            <v>0</v>
          </cell>
          <cell r="GA81">
            <v>0</v>
          </cell>
          <cell r="GB81">
            <v>0</v>
          </cell>
          <cell r="GC81">
            <v>6975</v>
          </cell>
          <cell r="GE81">
            <v>20948.721587359349</v>
          </cell>
          <cell r="GG81">
            <v>9.3473316536875863</v>
          </cell>
          <cell r="GH81">
            <v>0</v>
          </cell>
          <cell r="GI81">
            <v>96676</v>
          </cell>
          <cell r="GJ81">
            <v>0</v>
          </cell>
          <cell r="GK81">
            <v>8327</v>
          </cell>
          <cell r="GL81">
            <v>0</v>
          </cell>
          <cell r="GM81">
            <v>0</v>
          </cell>
          <cell r="GO81">
            <v>8327</v>
          </cell>
          <cell r="GQ81">
            <v>26855.626373266979</v>
          </cell>
          <cell r="HE81">
            <v>-72</v>
          </cell>
        </row>
        <row r="82">
          <cell r="A82">
            <v>73</v>
          </cell>
          <cell r="B82" t="str">
            <v>DEDHAM</v>
          </cell>
          <cell r="E82">
            <v>0</v>
          </cell>
          <cell r="F82">
            <v>0</v>
          </cell>
          <cell r="J82">
            <v>0</v>
          </cell>
          <cell r="K82">
            <v>0</v>
          </cell>
          <cell r="L82">
            <v>0</v>
          </cell>
          <cell r="Q82">
            <v>0</v>
          </cell>
          <cell r="R82">
            <v>0</v>
          </cell>
          <cell r="S82">
            <v>0</v>
          </cell>
          <cell r="U82">
            <v>0</v>
          </cell>
          <cell r="V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L82">
            <v>0</v>
          </cell>
          <cell r="AO82">
            <v>0.49</v>
          </cell>
          <cell r="AP82">
            <v>0</v>
          </cell>
          <cell r="AQ82">
            <v>4006</v>
          </cell>
          <cell r="AR82">
            <v>0</v>
          </cell>
          <cell r="AS82">
            <v>0</v>
          </cell>
          <cell r="AT82">
            <v>0</v>
          </cell>
          <cell r="AU82">
            <v>4006</v>
          </cell>
          <cell r="AZ82">
            <v>0</v>
          </cell>
          <cell r="BB82">
            <v>0</v>
          </cell>
          <cell r="BC82">
            <v>2140</v>
          </cell>
          <cell r="BD82">
            <v>3</v>
          </cell>
          <cell r="BH82">
            <v>0</v>
          </cell>
          <cell r="BL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4.5427631578947363</v>
          </cell>
          <cell r="BR82">
            <v>0</v>
          </cell>
          <cell r="BS82">
            <v>38960</v>
          </cell>
          <cell r="BT82">
            <v>0</v>
          </cell>
          <cell r="BU82">
            <v>2992</v>
          </cell>
          <cell r="BW82">
            <v>5692.5</v>
          </cell>
          <cell r="BY82">
            <v>2992</v>
          </cell>
          <cell r="CA82">
            <v>38960</v>
          </cell>
          <cell r="CC82">
            <v>6.0472972972972974</v>
          </cell>
          <cell r="CD82">
            <v>0</v>
          </cell>
          <cell r="CE82">
            <v>52441.155405405407</v>
          </cell>
          <cell r="CF82">
            <v>0</v>
          </cell>
          <cell r="CG82">
            <v>3916.7027027027025</v>
          </cell>
          <cell r="CH82">
            <v>0</v>
          </cell>
          <cell r="CI82">
            <v>11692</v>
          </cell>
          <cell r="CJ82">
            <v>0</v>
          </cell>
          <cell r="CK82">
            <v>3916.7027027027025</v>
          </cell>
          <cell r="CL82">
            <v>0</v>
          </cell>
          <cell r="CM82">
            <v>36857.155405405407</v>
          </cell>
          <cell r="CN82">
            <v>0</v>
          </cell>
          <cell r="CO82">
            <v>5.0423379641124066</v>
          </cell>
          <cell r="CP82">
            <v>0</v>
          </cell>
          <cell r="CQ82">
            <v>56876.242933255206</v>
          </cell>
          <cell r="CS82">
            <v>4089.336088895162</v>
          </cell>
          <cell r="CU82">
            <v>0</v>
          </cell>
          <cell r="CW82">
            <v>4089.336088895162</v>
          </cell>
          <cell r="CY82">
            <v>28108.087527849799</v>
          </cell>
          <cell r="DA82">
            <v>7</v>
          </cell>
          <cell r="DB82">
            <v>0</v>
          </cell>
          <cell r="DC82">
            <v>82810</v>
          </cell>
          <cell r="DD82">
            <v>0</v>
          </cell>
          <cell r="DE82">
            <v>5941</v>
          </cell>
          <cell r="DF82">
            <v>0</v>
          </cell>
          <cell r="DG82">
            <v>0</v>
          </cell>
          <cell r="DH82">
            <v>0</v>
          </cell>
          <cell r="DI82">
            <v>5941</v>
          </cell>
          <cell r="DJ82">
            <v>0</v>
          </cell>
          <cell r="DK82">
            <v>33987</v>
          </cell>
          <cell r="DL82">
            <v>0</v>
          </cell>
          <cell r="DM82">
            <v>8</v>
          </cell>
          <cell r="DN82">
            <v>0</v>
          </cell>
          <cell r="DO82">
            <v>105347</v>
          </cell>
          <cell r="DQ82">
            <v>7144</v>
          </cell>
          <cell r="DS82">
            <v>0</v>
          </cell>
          <cell r="DU82">
            <v>7144</v>
          </cell>
          <cell r="DW82">
            <v>39871.28925118679</v>
          </cell>
          <cell r="DY82">
            <v>10.672297297297298</v>
          </cell>
          <cell r="DZ82">
            <v>0</v>
          </cell>
          <cell r="EA82">
            <v>152298</v>
          </cell>
          <cell r="EC82">
            <v>9484</v>
          </cell>
          <cell r="EE82">
            <v>0</v>
          </cell>
          <cell r="EG82">
            <v>9484</v>
          </cell>
          <cell r="EI82">
            <v>70846.702826697918</v>
          </cell>
          <cell r="EK82">
            <v>9.919326436275588</v>
          </cell>
          <cell r="EL82">
            <v>0</v>
          </cell>
          <cell r="EM82">
            <v>132859</v>
          </cell>
          <cell r="EN82">
            <v>0</v>
          </cell>
          <cell r="EO82">
            <v>8704</v>
          </cell>
          <cell r="EP82">
            <v>0</v>
          </cell>
          <cell r="EQ82">
            <v>0</v>
          </cell>
          <cell r="ER82">
            <v>0</v>
          </cell>
          <cell r="ES82">
            <v>8704</v>
          </cell>
          <cell r="ET82">
            <v>0</v>
          </cell>
          <cell r="EU82">
            <v>37185.399999999994</v>
          </cell>
          <cell r="EV82">
            <v>0</v>
          </cell>
          <cell r="EW82">
            <v>11.444372700470261</v>
          </cell>
          <cell r="EX82">
            <v>0</v>
          </cell>
          <cell r="EY82">
            <v>158166</v>
          </cell>
          <cell r="EZ82">
            <v>0</v>
          </cell>
          <cell r="FA82">
            <v>9830</v>
          </cell>
          <cell r="FB82">
            <v>0</v>
          </cell>
          <cell r="FC82">
            <v>0</v>
          </cell>
          <cell r="FD82">
            <v>0</v>
          </cell>
          <cell r="FE82">
            <v>9830</v>
          </cell>
          <cell r="FF82">
            <v>0</v>
          </cell>
          <cell r="FG82">
            <v>44087.4</v>
          </cell>
          <cell r="FH82">
            <v>0</v>
          </cell>
          <cell r="FI82">
            <v>11.132203389830508</v>
          </cell>
          <cell r="FJ82">
            <v>0</v>
          </cell>
          <cell r="FK82">
            <v>148636</v>
          </cell>
          <cell r="FL82">
            <v>0</v>
          </cell>
          <cell r="FM82">
            <v>9861</v>
          </cell>
          <cell r="FN82">
            <v>0</v>
          </cell>
          <cell r="FO82">
            <v>0</v>
          </cell>
          <cell r="FQ82">
            <v>9861</v>
          </cell>
          <cell r="FS82">
            <v>6055.0543175130888</v>
          </cell>
          <cell r="FU82">
            <v>10</v>
          </cell>
          <cell r="FV82">
            <v>0</v>
          </cell>
          <cell r="FW82">
            <v>152724</v>
          </cell>
          <cell r="FX82">
            <v>0</v>
          </cell>
          <cell r="FY82">
            <v>8930</v>
          </cell>
          <cell r="FZ82">
            <v>0</v>
          </cell>
          <cell r="GA82">
            <v>0</v>
          </cell>
          <cell r="GB82">
            <v>0</v>
          </cell>
          <cell r="GC82">
            <v>8930</v>
          </cell>
          <cell r="GE82">
            <v>10139.689461911548</v>
          </cell>
          <cell r="GG82">
            <v>10.894371749091244</v>
          </cell>
          <cell r="GH82">
            <v>0</v>
          </cell>
          <cell r="GI82">
            <v>171195</v>
          </cell>
          <cell r="GJ82">
            <v>0</v>
          </cell>
          <cell r="GK82">
            <v>9727</v>
          </cell>
          <cell r="GL82">
            <v>0</v>
          </cell>
          <cell r="GM82">
            <v>0</v>
          </cell>
          <cell r="GO82">
            <v>9727</v>
          </cell>
          <cell r="GQ82">
            <v>17770.662561460715</v>
          </cell>
          <cell r="HE82">
            <v>-73</v>
          </cell>
        </row>
        <row r="83">
          <cell r="A83">
            <v>74</v>
          </cell>
          <cell r="B83" t="str">
            <v>DEERFIELD</v>
          </cell>
          <cell r="E83">
            <v>0</v>
          </cell>
          <cell r="F83">
            <v>26595</v>
          </cell>
          <cell r="J83">
            <v>0</v>
          </cell>
          <cell r="K83">
            <v>0</v>
          </cell>
          <cell r="L83">
            <v>0</v>
          </cell>
          <cell r="Q83">
            <v>0</v>
          </cell>
          <cell r="R83">
            <v>0</v>
          </cell>
          <cell r="S83">
            <v>0</v>
          </cell>
          <cell r="U83">
            <v>0</v>
          </cell>
          <cell r="V83">
            <v>0</v>
          </cell>
          <cell r="W83">
            <v>1</v>
          </cell>
          <cell r="X83">
            <v>0</v>
          </cell>
          <cell r="Y83">
            <v>6192</v>
          </cell>
          <cell r="Z83">
            <v>0</v>
          </cell>
          <cell r="AA83">
            <v>0</v>
          </cell>
          <cell r="AB83">
            <v>0</v>
          </cell>
          <cell r="AC83">
            <v>6192</v>
          </cell>
          <cell r="AD83">
            <v>0</v>
          </cell>
          <cell r="AE83">
            <v>0</v>
          </cell>
          <cell r="AF83">
            <v>0.27</v>
          </cell>
          <cell r="AG83">
            <v>0</v>
          </cell>
          <cell r="AH83">
            <v>1737</v>
          </cell>
          <cell r="AJ83">
            <v>0</v>
          </cell>
          <cell r="AL83">
            <v>3715</v>
          </cell>
          <cell r="AN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2477</v>
          </cell>
          <cell r="AZ83">
            <v>0</v>
          </cell>
          <cell r="BB83">
            <v>0</v>
          </cell>
          <cell r="BC83">
            <v>0</v>
          </cell>
          <cell r="BD83">
            <v>0</v>
          </cell>
          <cell r="BH83">
            <v>0</v>
          </cell>
          <cell r="BL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W83">
            <v>0</v>
          </cell>
          <cell r="BY83">
            <v>0</v>
          </cell>
          <cell r="CA83">
            <v>0</v>
          </cell>
          <cell r="CE83">
            <v>0</v>
          </cell>
          <cell r="CF83">
            <v>0</v>
          </cell>
          <cell r="CH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S83">
            <v>0</v>
          </cell>
          <cell r="CW83">
            <v>0</v>
          </cell>
          <cell r="CY83">
            <v>0</v>
          </cell>
          <cell r="DA83">
            <v>1</v>
          </cell>
          <cell r="DB83">
            <v>0</v>
          </cell>
          <cell r="DC83">
            <v>10809</v>
          </cell>
          <cell r="DD83">
            <v>0</v>
          </cell>
          <cell r="DE83">
            <v>849</v>
          </cell>
          <cell r="DF83">
            <v>0</v>
          </cell>
          <cell r="DG83">
            <v>0</v>
          </cell>
          <cell r="DH83">
            <v>0</v>
          </cell>
          <cell r="DI83">
            <v>849</v>
          </cell>
          <cell r="DJ83">
            <v>0</v>
          </cell>
          <cell r="DK83">
            <v>10809</v>
          </cell>
          <cell r="DL83">
            <v>0</v>
          </cell>
          <cell r="DM83">
            <v>1</v>
          </cell>
          <cell r="DN83">
            <v>0</v>
          </cell>
          <cell r="DO83">
            <v>9666</v>
          </cell>
          <cell r="DQ83">
            <v>893</v>
          </cell>
          <cell r="DS83">
            <v>0</v>
          </cell>
          <cell r="DU83">
            <v>893</v>
          </cell>
          <cell r="DW83">
            <v>6485.4</v>
          </cell>
          <cell r="DY83">
            <v>4</v>
          </cell>
          <cell r="DZ83">
            <v>0</v>
          </cell>
          <cell r="EA83">
            <v>30135</v>
          </cell>
          <cell r="EC83">
            <v>2679</v>
          </cell>
          <cell r="EE83">
            <v>10938</v>
          </cell>
          <cell r="EG83">
            <v>2679</v>
          </cell>
          <cell r="EI83">
            <v>24792.6</v>
          </cell>
          <cell r="EK83">
            <v>3</v>
          </cell>
          <cell r="EL83">
            <v>0</v>
          </cell>
          <cell r="EM83">
            <v>34395</v>
          </cell>
          <cell r="EN83">
            <v>0</v>
          </cell>
          <cell r="EO83">
            <v>2679</v>
          </cell>
          <cell r="EP83">
            <v>0</v>
          </cell>
          <cell r="EQ83">
            <v>0</v>
          </cell>
          <cell r="ER83">
            <v>0</v>
          </cell>
          <cell r="ES83">
            <v>2679</v>
          </cell>
          <cell r="ET83">
            <v>0</v>
          </cell>
          <cell r="EU83">
            <v>16541.400000000001</v>
          </cell>
          <cell r="EV83">
            <v>0</v>
          </cell>
          <cell r="EW83">
            <v>2</v>
          </cell>
          <cell r="EX83">
            <v>0</v>
          </cell>
          <cell r="EY83">
            <v>23042</v>
          </cell>
          <cell r="EZ83">
            <v>0</v>
          </cell>
          <cell r="FA83">
            <v>1786</v>
          </cell>
          <cell r="FB83">
            <v>0</v>
          </cell>
          <cell r="FC83">
            <v>0</v>
          </cell>
          <cell r="FD83">
            <v>0</v>
          </cell>
          <cell r="FE83">
            <v>1786</v>
          </cell>
          <cell r="FF83">
            <v>0</v>
          </cell>
          <cell r="FG83">
            <v>9252.6</v>
          </cell>
          <cell r="FH83">
            <v>0</v>
          </cell>
          <cell r="FI83">
            <v>3</v>
          </cell>
          <cell r="FJ83">
            <v>0</v>
          </cell>
          <cell r="FK83">
            <v>25906</v>
          </cell>
          <cell r="FL83">
            <v>0</v>
          </cell>
          <cell r="FM83">
            <v>1786</v>
          </cell>
          <cell r="FN83">
            <v>0</v>
          </cell>
          <cell r="FO83">
            <v>13846</v>
          </cell>
          <cell r="FQ83">
            <v>1786</v>
          </cell>
          <cell r="FS83">
            <v>3760.2731913713874</v>
          </cell>
          <cell r="FU83">
            <v>2</v>
          </cell>
          <cell r="FV83">
            <v>0</v>
          </cell>
          <cell r="FW83">
            <v>27900</v>
          </cell>
          <cell r="FX83">
            <v>0</v>
          </cell>
          <cell r="FY83">
            <v>1786</v>
          </cell>
          <cell r="FZ83">
            <v>0</v>
          </cell>
          <cell r="GA83">
            <v>0</v>
          </cell>
          <cell r="GB83">
            <v>0</v>
          </cell>
          <cell r="GC83">
            <v>1786</v>
          </cell>
          <cell r="GE83">
            <v>3675.2997161445155</v>
          </cell>
          <cell r="GG83">
            <v>4</v>
          </cell>
          <cell r="GH83">
            <v>0</v>
          </cell>
          <cell r="GI83">
            <v>60876</v>
          </cell>
          <cell r="GJ83">
            <v>0</v>
          </cell>
          <cell r="GK83">
            <v>3572</v>
          </cell>
          <cell r="GL83">
            <v>0</v>
          </cell>
          <cell r="GM83">
            <v>0</v>
          </cell>
          <cell r="GO83">
            <v>3572</v>
          </cell>
          <cell r="GQ83">
            <v>31725.698047032023</v>
          </cell>
          <cell r="HE83">
            <v>-74</v>
          </cell>
        </row>
        <row r="84">
          <cell r="A84">
            <v>75</v>
          </cell>
          <cell r="B84" t="str">
            <v>DENNIS</v>
          </cell>
          <cell r="E84">
            <v>0</v>
          </cell>
          <cell r="F84">
            <v>0</v>
          </cell>
          <cell r="J84">
            <v>0</v>
          </cell>
          <cell r="K84">
            <v>0</v>
          </cell>
          <cell r="L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L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Z84">
            <v>0</v>
          </cell>
          <cell r="BB84">
            <v>0</v>
          </cell>
          <cell r="BC84">
            <v>0</v>
          </cell>
          <cell r="BD84">
            <v>0</v>
          </cell>
          <cell r="BH84">
            <v>0</v>
          </cell>
          <cell r="BL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W84">
            <v>0</v>
          </cell>
          <cell r="BY84">
            <v>0</v>
          </cell>
          <cell r="CA84">
            <v>0</v>
          </cell>
          <cell r="CE84">
            <v>0</v>
          </cell>
          <cell r="CF84">
            <v>0</v>
          </cell>
          <cell r="CH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S84">
            <v>0</v>
          </cell>
          <cell r="CW84">
            <v>0</v>
          </cell>
          <cell r="CY84">
            <v>0</v>
          </cell>
          <cell r="DD84">
            <v>0</v>
          </cell>
          <cell r="DF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U84">
            <v>0</v>
          </cell>
          <cell r="DW84">
            <v>0</v>
          </cell>
          <cell r="EG84">
            <v>0</v>
          </cell>
          <cell r="EI84">
            <v>0</v>
          </cell>
          <cell r="EK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Q84">
            <v>0</v>
          </cell>
          <cell r="FS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E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O84">
            <v>0</v>
          </cell>
          <cell r="GQ84">
            <v>0</v>
          </cell>
          <cell r="HE84">
            <v>-75</v>
          </cell>
        </row>
        <row r="85">
          <cell r="A85">
            <v>76</v>
          </cell>
          <cell r="B85" t="str">
            <v>DIGHTON</v>
          </cell>
          <cell r="E85">
            <v>0</v>
          </cell>
          <cell r="F85">
            <v>0</v>
          </cell>
          <cell r="J85">
            <v>0</v>
          </cell>
          <cell r="K85">
            <v>0</v>
          </cell>
          <cell r="L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L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Z85">
            <v>0</v>
          </cell>
          <cell r="BB85">
            <v>0</v>
          </cell>
          <cell r="BC85">
            <v>0</v>
          </cell>
          <cell r="BD85">
            <v>0</v>
          </cell>
          <cell r="BH85">
            <v>0</v>
          </cell>
          <cell r="BL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W85">
            <v>0</v>
          </cell>
          <cell r="BY85">
            <v>0</v>
          </cell>
          <cell r="CA85">
            <v>0</v>
          </cell>
          <cell r="CE85">
            <v>0</v>
          </cell>
          <cell r="CF85">
            <v>0</v>
          </cell>
          <cell r="CH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S85">
            <v>0</v>
          </cell>
          <cell r="CW85">
            <v>0</v>
          </cell>
          <cell r="CY85">
            <v>0</v>
          </cell>
          <cell r="DD85">
            <v>0</v>
          </cell>
          <cell r="DF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U85">
            <v>0</v>
          </cell>
          <cell r="DW85">
            <v>0</v>
          </cell>
          <cell r="EG85">
            <v>0</v>
          </cell>
          <cell r="EI85">
            <v>0</v>
          </cell>
          <cell r="EK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Q85">
            <v>0</v>
          </cell>
          <cell r="FS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E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O85">
            <v>0</v>
          </cell>
          <cell r="GQ85">
            <v>0</v>
          </cell>
          <cell r="HE85">
            <v>-76</v>
          </cell>
        </row>
        <row r="86">
          <cell r="A86">
            <v>77</v>
          </cell>
          <cell r="B86" t="str">
            <v>DOUGLAS</v>
          </cell>
          <cell r="E86">
            <v>0</v>
          </cell>
          <cell r="F86">
            <v>0</v>
          </cell>
          <cell r="J86">
            <v>0</v>
          </cell>
          <cell r="K86">
            <v>0</v>
          </cell>
          <cell r="L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L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Z86">
            <v>0</v>
          </cell>
          <cell r="BB86">
            <v>0</v>
          </cell>
          <cell r="BC86">
            <v>0</v>
          </cell>
          <cell r="BD86">
            <v>0</v>
          </cell>
          <cell r="BH86">
            <v>0</v>
          </cell>
          <cell r="BI86">
            <v>1</v>
          </cell>
          <cell r="BJ86">
            <v>0</v>
          </cell>
          <cell r="BK86">
            <v>7010</v>
          </cell>
          <cell r="BL86">
            <v>0</v>
          </cell>
          <cell r="BM86">
            <v>0</v>
          </cell>
          <cell r="BN86">
            <v>0</v>
          </cell>
          <cell r="BO86">
            <v>2144.1521992543649</v>
          </cell>
          <cell r="BP86">
            <v>1.3965099665215348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W86">
            <v>0</v>
          </cell>
          <cell r="BY86">
            <v>0</v>
          </cell>
          <cell r="CA86">
            <v>4206</v>
          </cell>
          <cell r="CE86">
            <v>0</v>
          </cell>
          <cell r="CF86">
            <v>0</v>
          </cell>
          <cell r="CH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2804</v>
          </cell>
          <cell r="CN86">
            <v>0</v>
          </cell>
          <cell r="CO86">
            <v>1</v>
          </cell>
          <cell r="CP86">
            <v>0</v>
          </cell>
          <cell r="CQ86">
            <v>7951.8263389430813</v>
          </cell>
          <cell r="CS86">
            <v>803.08620774540407</v>
          </cell>
          <cell r="CU86">
            <v>0</v>
          </cell>
          <cell r="CW86">
            <v>803.08620774540407</v>
          </cell>
          <cell r="CY86">
            <v>7951.8263389430813</v>
          </cell>
          <cell r="DD86">
            <v>0</v>
          </cell>
          <cell r="DF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4771</v>
          </cell>
          <cell r="DL86">
            <v>0</v>
          </cell>
          <cell r="DU86">
            <v>0</v>
          </cell>
          <cell r="DW86">
            <v>3180.7305355772328</v>
          </cell>
          <cell r="EG86">
            <v>0</v>
          </cell>
          <cell r="EI86">
            <v>0</v>
          </cell>
          <cell r="EK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Q86">
            <v>0</v>
          </cell>
          <cell r="FS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E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O86">
            <v>0</v>
          </cell>
          <cell r="GQ86">
            <v>0</v>
          </cell>
          <cell r="HE86">
            <v>-77</v>
          </cell>
        </row>
        <row r="87">
          <cell r="A87">
            <v>78</v>
          </cell>
          <cell r="B87" t="str">
            <v>DOVER</v>
          </cell>
          <cell r="E87">
            <v>0</v>
          </cell>
          <cell r="F87">
            <v>0</v>
          </cell>
          <cell r="J87">
            <v>0</v>
          </cell>
          <cell r="K87">
            <v>0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L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Z87">
            <v>0</v>
          </cell>
          <cell r="BB87">
            <v>0</v>
          </cell>
          <cell r="BC87">
            <v>0</v>
          </cell>
          <cell r="BD87">
            <v>0</v>
          </cell>
          <cell r="BH87">
            <v>0</v>
          </cell>
          <cell r="BL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W87">
            <v>0</v>
          </cell>
          <cell r="BY87">
            <v>0</v>
          </cell>
          <cell r="CA87">
            <v>0</v>
          </cell>
          <cell r="CE87">
            <v>0</v>
          </cell>
          <cell r="CF87">
            <v>0</v>
          </cell>
          <cell r="CH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S87">
            <v>0</v>
          </cell>
          <cell r="CW87">
            <v>0</v>
          </cell>
          <cell r="CY87">
            <v>0</v>
          </cell>
          <cell r="DD87">
            <v>0</v>
          </cell>
          <cell r="DF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U87">
            <v>0</v>
          </cell>
          <cell r="DW87">
            <v>0</v>
          </cell>
          <cell r="EG87">
            <v>0</v>
          </cell>
          <cell r="EI87">
            <v>0</v>
          </cell>
          <cell r="EK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Q87">
            <v>0</v>
          </cell>
          <cell r="FS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E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O87">
            <v>0</v>
          </cell>
          <cell r="GQ87">
            <v>0</v>
          </cell>
          <cell r="HE87">
            <v>-78</v>
          </cell>
        </row>
        <row r="88">
          <cell r="A88">
            <v>79</v>
          </cell>
          <cell r="B88" t="str">
            <v>DRACUT</v>
          </cell>
          <cell r="E88">
            <v>0</v>
          </cell>
          <cell r="F88">
            <v>4768</v>
          </cell>
          <cell r="I88">
            <v>3.41</v>
          </cell>
          <cell r="J88">
            <v>18087</v>
          </cell>
          <cell r="K88">
            <v>0</v>
          </cell>
          <cell r="L88">
            <v>6862</v>
          </cell>
          <cell r="M88">
            <v>0</v>
          </cell>
          <cell r="O88">
            <v>1.74</v>
          </cell>
          <cell r="P88">
            <v>0</v>
          </cell>
          <cell r="Q88">
            <v>9847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6.24</v>
          </cell>
          <cell r="X88">
            <v>0</v>
          </cell>
          <cell r="Y88">
            <v>37040</v>
          </cell>
          <cell r="Z88">
            <v>-2256</v>
          </cell>
          <cell r="AA88">
            <v>0</v>
          </cell>
          <cell r="AB88">
            <v>0</v>
          </cell>
          <cell r="AC88">
            <v>27193</v>
          </cell>
          <cell r="AD88">
            <v>-2256</v>
          </cell>
          <cell r="AE88">
            <v>0</v>
          </cell>
          <cell r="AF88">
            <v>17.97</v>
          </cell>
          <cell r="AG88">
            <v>0</v>
          </cell>
          <cell r="AH88">
            <v>106776</v>
          </cell>
          <cell r="AJ88">
            <v>6292</v>
          </cell>
          <cell r="AL88">
            <v>83796</v>
          </cell>
          <cell r="AN88">
            <v>0</v>
          </cell>
          <cell r="AO88">
            <v>17.14</v>
          </cell>
          <cell r="AP88">
            <v>0</v>
          </cell>
          <cell r="AQ88">
            <v>107691</v>
          </cell>
          <cell r="AR88">
            <v>0</v>
          </cell>
          <cell r="AS88">
            <v>0</v>
          </cell>
          <cell r="AT88">
            <v>0</v>
          </cell>
          <cell r="AU88">
            <v>54536</v>
          </cell>
          <cell r="AW88">
            <v>24.37</v>
          </cell>
          <cell r="AY88">
            <v>160254</v>
          </cell>
          <cell r="AZ88">
            <v>0</v>
          </cell>
          <cell r="BA88">
            <v>10212</v>
          </cell>
          <cell r="BB88">
            <v>0</v>
          </cell>
          <cell r="BC88">
            <v>72516</v>
          </cell>
          <cell r="BD88">
            <v>106</v>
          </cell>
          <cell r="BE88">
            <v>16.399999999999999</v>
          </cell>
          <cell r="BF88">
            <v>0</v>
          </cell>
          <cell r="BG88">
            <v>104846</v>
          </cell>
          <cell r="BH88">
            <v>0</v>
          </cell>
          <cell r="BI88">
            <v>34.97</v>
          </cell>
          <cell r="BJ88">
            <v>0</v>
          </cell>
          <cell r="BK88">
            <v>205122</v>
          </cell>
          <cell r="BL88">
            <v>0</v>
          </cell>
          <cell r="BM88">
            <v>32185</v>
          </cell>
          <cell r="BN88">
            <v>0</v>
          </cell>
          <cell r="BO88">
            <v>37102.458595177392</v>
          </cell>
          <cell r="BP88">
            <v>24.165240335387352</v>
          </cell>
          <cell r="BQ88">
            <v>39.321646666322614</v>
          </cell>
          <cell r="BR88">
            <v>0</v>
          </cell>
          <cell r="BS88">
            <v>255704.37036640567</v>
          </cell>
          <cell r="BT88">
            <v>0</v>
          </cell>
          <cell r="BU88">
            <v>25672.591706409319</v>
          </cell>
          <cell r="BW88">
            <v>44661.000214174812</v>
          </cell>
          <cell r="BY88">
            <v>25672.591706409319</v>
          </cell>
          <cell r="CA88">
            <v>110747.97036640567</v>
          </cell>
          <cell r="CC88">
            <v>27.059166245005954</v>
          </cell>
          <cell r="CD88">
            <v>0</v>
          </cell>
          <cell r="CE88">
            <v>209506.81765568067</v>
          </cell>
          <cell r="CF88">
            <v>0</v>
          </cell>
          <cell r="CG88">
            <v>20997.913006124625</v>
          </cell>
          <cell r="CH88">
            <v>0</v>
          </cell>
          <cell r="CI88">
            <v>0</v>
          </cell>
          <cell r="CJ88">
            <v>0</v>
          </cell>
          <cell r="CK88">
            <v>20997.913006124625</v>
          </cell>
          <cell r="CL88">
            <v>0</v>
          </cell>
          <cell r="CM88">
            <v>70459</v>
          </cell>
          <cell r="CN88">
            <v>0</v>
          </cell>
          <cell r="CO88">
            <v>36.231880934420538</v>
          </cell>
          <cell r="CP88">
            <v>0</v>
          </cell>
          <cell r="CQ88">
            <v>291358.61397080834</v>
          </cell>
          <cell r="CS88">
            <v>28573.055437815055</v>
          </cell>
          <cell r="CU88">
            <v>7493</v>
          </cell>
          <cell r="CW88">
            <v>28573.055437815055</v>
          </cell>
          <cell r="CY88">
            <v>102084.79631512766</v>
          </cell>
          <cell r="DA88">
            <v>46.805281829933328</v>
          </cell>
          <cell r="DB88">
            <v>0</v>
          </cell>
          <cell r="DC88">
            <v>399793</v>
          </cell>
          <cell r="DD88">
            <v>0</v>
          </cell>
          <cell r="DE88">
            <v>38571</v>
          </cell>
          <cell r="DF88">
            <v>0</v>
          </cell>
          <cell r="DG88">
            <v>9893</v>
          </cell>
          <cell r="DH88">
            <v>0</v>
          </cell>
          <cell r="DI88">
            <v>38571</v>
          </cell>
          <cell r="DJ88">
            <v>0</v>
          </cell>
          <cell r="DK88">
            <v>157545</v>
          </cell>
          <cell r="DL88">
            <v>0</v>
          </cell>
          <cell r="DM88">
            <v>45.684685638961476</v>
          </cell>
          <cell r="DN88">
            <v>0</v>
          </cell>
          <cell r="DO88">
            <v>401177</v>
          </cell>
          <cell r="DQ88">
            <v>39023</v>
          </cell>
          <cell r="DS88">
            <v>9827</v>
          </cell>
          <cell r="DU88">
            <v>39023</v>
          </cell>
          <cell r="DW88">
            <v>99185.350143566058</v>
          </cell>
          <cell r="DY88">
            <v>53.144132462452689</v>
          </cell>
          <cell r="DZ88">
            <v>0</v>
          </cell>
          <cell r="EA88">
            <v>484727</v>
          </cell>
          <cell r="EC88">
            <v>44898</v>
          </cell>
          <cell r="EE88">
            <v>19296</v>
          </cell>
          <cell r="EG88">
            <v>44898</v>
          </cell>
          <cell r="EI88">
            <v>127754.15441167666</v>
          </cell>
          <cell r="EK88">
            <v>51.288155228892997</v>
          </cell>
          <cell r="EL88">
            <v>0</v>
          </cell>
          <cell r="EM88">
            <v>503408</v>
          </cell>
          <cell r="EN88">
            <v>0</v>
          </cell>
          <cell r="EO88">
            <v>45800</v>
          </cell>
          <cell r="EP88">
            <v>0</v>
          </cell>
          <cell r="EQ88">
            <v>0</v>
          </cell>
          <cell r="ER88">
            <v>0</v>
          </cell>
          <cell r="ES88">
            <v>45800</v>
          </cell>
          <cell r="ET88">
            <v>0</v>
          </cell>
          <cell r="EU88">
            <v>69364.600000000006</v>
          </cell>
          <cell r="EV88">
            <v>0</v>
          </cell>
          <cell r="EW88">
            <v>53.311067771818621</v>
          </cell>
          <cell r="EX88">
            <v>0</v>
          </cell>
          <cell r="EY88">
            <v>453007</v>
          </cell>
          <cell r="EZ88">
            <v>0</v>
          </cell>
          <cell r="FA88">
            <v>42738</v>
          </cell>
          <cell r="FB88">
            <v>0</v>
          </cell>
          <cell r="FC88">
            <v>48891</v>
          </cell>
          <cell r="FD88">
            <v>0</v>
          </cell>
          <cell r="FE88">
            <v>42738</v>
          </cell>
          <cell r="FF88">
            <v>0</v>
          </cell>
          <cell r="FG88">
            <v>38090.25</v>
          </cell>
          <cell r="FH88">
            <v>0</v>
          </cell>
          <cell r="FI88">
            <v>78.842527184697204</v>
          </cell>
          <cell r="FJ88">
            <v>0</v>
          </cell>
          <cell r="FK88">
            <v>692230</v>
          </cell>
          <cell r="FL88">
            <v>0</v>
          </cell>
          <cell r="FM88">
            <v>65969</v>
          </cell>
          <cell r="FN88">
            <v>0</v>
          </cell>
          <cell r="FO88">
            <v>37448</v>
          </cell>
          <cell r="FQ88">
            <v>65969</v>
          </cell>
          <cell r="FS88">
            <v>233419.50866160338</v>
          </cell>
          <cell r="FU88">
            <v>114.16815742447277</v>
          </cell>
          <cell r="FV88">
            <v>0</v>
          </cell>
          <cell r="FW88">
            <v>1041533</v>
          </cell>
          <cell r="FX88">
            <v>0</v>
          </cell>
          <cell r="FY88">
            <v>99402</v>
          </cell>
          <cell r="FZ88">
            <v>0</v>
          </cell>
          <cell r="GA88">
            <v>25882</v>
          </cell>
          <cell r="GB88">
            <v>0</v>
          </cell>
          <cell r="GC88">
            <v>99402</v>
          </cell>
          <cell r="GE88">
            <v>402850.81887326133</v>
          </cell>
          <cell r="GG88">
            <v>154.61326432439884</v>
          </cell>
          <cell r="GH88">
            <v>0</v>
          </cell>
          <cell r="GI88">
            <v>1410632</v>
          </cell>
          <cell r="GJ88">
            <v>0</v>
          </cell>
          <cell r="GK88">
            <v>130557</v>
          </cell>
          <cell r="GL88">
            <v>0</v>
          </cell>
          <cell r="GM88">
            <v>80047</v>
          </cell>
          <cell r="GO88">
            <v>130557</v>
          </cell>
          <cell r="GQ88">
            <v>355104.42210885108</v>
          </cell>
          <cell r="HE88">
            <v>-79</v>
          </cell>
        </row>
        <row r="89">
          <cell r="A89">
            <v>80</v>
          </cell>
          <cell r="B89" t="str">
            <v>DUDLEY</v>
          </cell>
          <cell r="E89">
            <v>0</v>
          </cell>
          <cell r="F89">
            <v>0</v>
          </cell>
          <cell r="J89">
            <v>0</v>
          </cell>
          <cell r="K89">
            <v>0</v>
          </cell>
          <cell r="L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L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Z89">
            <v>0</v>
          </cell>
          <cell r="BB89">
            <v>0</v>
          </cell>
          <cell r="BC89">
            <v>0</v>
          </cell>
          <cell r="BD89">
            <v>0</v>
          </cell>
          <cell r="BH89">
            <v>0</v>
          </cell>
          <cell r="BL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W89">
            <v>0</v>
          </cell>
          <cell r="BY89">
            <v>0</v>
          </cell>
          <cell r="CA89">
            <v>0</v>
          </cell>
          <cell r="CE89">
            <v>0</v>
          </cell>
          <cell r="CF89">
            <v>0</v>
          </cell>
          <cell r="CH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S89">
            <v>0</v>
          </cell>
          <cell r="CW89">
            <v>0</v>
          </cell>
          <cell r="CY89">
            <v>0</v>
          </cell>
          <cell r="DD89">
            <v>0</v>
          </cell>
          <cell r="DF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U89">
            <v>0</v>
          </cell>
          <cell r="DW89">
            <v>0</v>
          </cell>
          <cell r="EG89">
            <v>0</v>
          </cell>
          <cell r="EI89">
            <v>0</v>
          </cell>
          <cell r="EK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Q89">
            <v>0</v>
          </cell>
          <cell r="FS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E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O89">
            <v>0</v>
          </cell>
          <cell r="GQ89">
            <v>0</v>
          </cell>
          <cell r="HE89">
            <v>-80</v>
          </cell>
        </row>
        <row r="90">
          <cell r="A90">
            <v>81</v>
          </cell>
          <cell r="B90" t="str">
            <v>DUNSTABLE</v>
          </cell>
          <cell r="E90">
            <v>0</v>
          </cell>
          <cell r="F90">
            <v>0</v>
          </cell>
          <cell r="J90">
            <v>0</v>
          </cell>
          <cell r="K90">
            <v>0</v>
          </cell>
          <cell r="L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L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Z90">
            <v>0</v>
          </cell>
          <cell r="BB90">
            <v>0</v>
          </cell>
          <cell r="BC90">
            <v>0</v>
          </cell>
          <cell r="BD90">
            <v>0</v>
          </cell>
          <cell r="BH90">
            <v>0</v>
          </cell>
          <cell r="BL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W90">
            <v>0</v>
          </cell>
          <cell r="BY90">
            <v>0</v>
          </cell>
          <cell r="CA90">
            <v>0</v>
          </cell>
          <cell r="CE90">
            <v>0</v>
          </cell>
          <cell r="CF90">
            <v>0</v>
          </cell>
          <cell r="CH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S90">
            <v>0</v>
          </cell>
          <cell r="CW90">
            <v>0</v>
          </cell>
          <cell r="CY90">
            <v>0</v>
          </cell>
          <cell r="DD90">
            <v>0</v>
          </cell>
          <cell r="DF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U90">
            <v>0</v>
          </cell>
          <cell r="DW90">
            <v>0</v>
          </cell>
          <cell r="EG90">
            <v>0</v>
          </cell>
          <cell r="EI90">
            <v>0</v>
          </cell>
          <cell r="EK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Q90">
            <v>0</v>
          </cell>
          <cell r="FS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E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O90">
            <v>0</v>
          </cell>
          <cell r="GQ90">
            <v>0</v>
          </cell>
          <cell r="HE90">
            <v>-81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5461</v>
          </cell>
          <cell r="E91">
            <v>0</v>
          </cell>
          <cell r="F91">
            <v>5706</v>
          </cell>
          <cell r="G91">
            <v>2731</v>
          </cell>
          <cell r="I91">
            <v>2</v>
          </cell>
          <cell r="J91">
            <v>11742</v>
          </cell>
          <cell r="K91">
            <v>0</v>
          </cell>
          <cell r="L91">
            <v>0</v>
          </cell>
          <cell r="M91">
            <v>4696</v>
          </cell>
          <cell r="O91">
            <v>1.68</v>
          </cell>
          <cell r="P91">
            <v>0</v>
          </cell>
          <cell r="Q91">
            <v>2729</v>
          </cell>
          <cell r="R91">
            <v>0</v>
          </cell>
          <cell r="S91">
            <v>7237</v>
          </cell>
          <cell r="U91">
            <v>0</v>
          </cell>
          <cell r="V91">
            <v>1092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F91">
            <v>1.0900000000000001</v>
          </cell>
          <cell r="AG91">
            <v>0</v>
          </cell>
          <cell r="AH91">
            <v>6659</v>
          </cell>
          <cell r="AJ91">
            <v>0</v>
          </cell>
          <cell r="AL91">
            <v>6659</v>
          </cell>
          <cell r="AN91">
            <v>0</v>
          </cell>
          <cell r="AO91">
            <v>1</v>
          </cell>
          <cell r="AP91">
            <v>0</v>
          </cell>
          <cell r="AQ91">
            <v>7006</v>
          </cell>
          <cell r="AR91">
            <v>0</v>
          </cell>
          <cell r="AS91">
            <v>0</v>
          </cell>
          <cell r="AT91">
            <v>0</v>
          </cell>
          <cell r="AU91">
            <v>4342</v>
          </cell>
          <cell r="AW91">
            <v>1</v>
          </cell>
          <cell r="AY91">
            <v>7390</v>
          </cell>
          <cell r="AZ91">
            <v>0</v>
          </cell>
          <cell r="BA91">
            <v>0</v>
          </cell>
          <cell r="BB91">
            <v>0</v>
          </cell>
          <cell r="BC91">
            <v>2898</v>
          </cell>
          <cell r="BD91">
            <v>5</v>
          </cell>
          <cell r="BE91">
            <v>2</v>
          </cell>
          <cell r="BF91">
            <v>0</v>
          </cell>
          <cell r="BG91">
            <v>14574</v>
          </cell>
          <cell r="BH91">
            <v>0</v>
          </cell>
          <cell r="BI91">
            <v>1.8</v>
          </cell>
          <cell r="BJ91">
            <v>0</v>
          </cell>
          <cell r="BK91">
            <v>13709</v>
          </cell>
          <cell r="BL91">
            <v>0</v>
          </cell>
          <cell r="BM91">
            <v>0</v>
          </cell>
          <cell r="BN91">
            <v>0</v>
          </cell>
          <cell r="BO91">
            <v>1365.4059083411532</v>
          </cell>
          <cell r="BP91">
            <v>0.88930392161933014</v>
          </cell>
          <cell r="BQ91">
            <v>5.7385159010600706</v>
          </cell>
          <cell r="BR91">
            <v>0</v>
          </cell>
          <cell r="BS91">
            <v>46728.939085890219</v>
          </cell>
          <cell r="BT91">
            <v>0</v>
          </cell>
          <cell r="BU91">
            <v>4266.8436089423276</v>
          </cell>
          <cell r="BW91">
            <v>0</v>
          </cell>
          <cell r="BY91">
            <v>4266.8436089423276</v>
          </cell>
          <cell r="CA91">
            <v>35893.539085890217</v>
          </cell>
          <cell r="CC91">
            <v>7</v>
          </cell>
          <cell r="CD91">
            <v>0</v>
          </cell>
          <cell r="CE91">
            <v>50641</v>
          </cell>
          <cell r="CF91">
            <v>-16163.937716262975</v>
          </cell>
          <cell r="CG91">
            <v>4656</v>
          </cell>
          <cell r="CH91">
            <v>-1479.501730103806</v>
          </cell>
          <cell r="CI91">
            <v>9254</v>
          </cell>
          <cell r="CJ91">
            <v>0</v>
          </cell>
          <cell r="CK91">
            <v>4656</v>
          </cell>
          <cell r="CL91">
            <v>-1479.501730103806</v>
          </cell>
          <cell r="CM91">
            <v>23724.060914109781</v>
          </cell>
          <cell r="CN91">
            <v>-3912</v>
          </cell>
          <cell r="CO91">
            <v>2.8961937716262978</v>
          </cell>
          <cell r="CP91">
            <v>0</v>
          </cell>
          <cell r="CQ91">
            <v>23915.947474967936</v>
          </cell>
          <cell r="CS91">
            <v>2348.8131487889273</v>
          </cell>
          <cell r="CU91">
            <v>0</v>
          </cell>
          <cell r="CW91">
            <v>2348.8131487889273</v>
          </cell>
          <cell r="CY91">
            <v>15555</v>
          </cell>
          <cell r="DA91">
            <v>2</v>
          </cell>
          <cell r="DB91">
            <v>0</v>
          </cell>
          <cell r="DC91">
            <v>19116</v>
          </cell>
          <cell r="DD91">
            <v>0</v>
          </cell>
          <cell r="DE91">
            <v>1698</v>
          </cell>
          <cell r="DF91">
            <v>0</v>
          </cell>
          <cell r="DG91">
            <v>0</v>
          </cell>
          <cell r="DH91">
            <v>0</v>
          </cell>
          <cell r="DI91">
            <v>1698</v>
          </cell>
          <cell r="DJ91">
            <v>0</v>
          </cell>
          <cell r="DK91">
            <v>12929</v>
          </cell>
          <cell r="DL91">
            <v>0</v>
          </cell>
          <cell r="DM91">
            <v>1</v>
          </cell>
          <cell r="DN91">
            <v>0</v>
          </cell>
          <cell r="DO91">
            <v>9684</v>
          </cell>
          <cell r="DQ91">
            <v>893</v>
          </cell>
          <cell r="DS91">
            <v>0</v>
          </cell>
          <cell r="DU91">
            <v>893</v>
          </cell>
          <cell r="DW91">
            <v>6818.3941447770239</v>
          </cell>
          <cell r="DY91">
            <v>1</v>
          </cell>
          <cell r="DZ91">
            <v>0</v>
          </cell>
          <cell r="EA91">
            <v>9881</v>
          </cell>
          <cell r="EC91">
            <v>893</v>
          </cell>
          <cell r="EE91">
            <v>0</v>
          </cell>
          <cell r="EG91">
            <v>893</v>
          </cell>
          <cell r="EI91">
            <v>4742.5960965180157</v>
          </cell>
          <cell r="EK91">
            <v>3</v>
          </cell>
          <cell r="EL91">
            <v>0</v>
          </cell>
          <cell r="EM91">
            <v>29187</v>
          </cell>
          <cell r="EN91">
            <v>0</v>
          </cell>
          <cell r="EO91">
            <v>2679</v>
          </cell>
          <cell r="EP91">
            <v>0</v>
          </cell>
          <cell r="EQ91">
            <v>0</v>
          </cell>
          <cell r="ER91">
            <v>0</v>
          </cell>
          <cell r="ES91">
            <v>2679</v>
          </cell>
          <cell r="ET91">
            <v>0</v>
          </cell>
          <cell r="EU91">
            <v>19424.2</v>
          </cell>
          <cell r="EV91">
            <v>0</v>
          </cell>
          <cell r="EW91">
            <v>6.8556854790597779</v>
          </cell>
          <cell r="EX91">
            <v>0</v>
          </cell>
          <cell r="EY91">
            <v>69148</v>
          </cell>
          <cell r="EZ91">
            <v>0</v>
          </cell>
          <cell r="FA91">
            <v>6122</v>
          </cell>
          <cell r="FB91">
            <v>0</v>
          </cell>
          <cell r="FC91">
            <v>0</v>
          </cell>
          <cell r="FD91">
            <v>0</v>
          </cell>
          <cell r="FE91">
            <v>6122</v>
          </cell>
          <cell r="FF91">
            <v>0</v>
          </cell>
          <cell r="FG91">
            <v>44866.3</v>
          </cell>
          <cell r="FH91">
            <v>0</v>
          </cell>
          <cell r="FI91">
            <v>4</v>
          </cell>
          <cell r="FJ91">
            <v>0</v>
          </cell>
          <cell r="FK91">
            <v>21444</v>
          </cell>
          <cell r="FL91">
            <v>0</v>
          </cell>
          <cell r="FM91">
            <v>1784</v>
          </cell>
          <cell r="FN91">
            <v>0</v>
          </cell>
          <cell r="FO91">
            <v>23128</v>
          </cell>
          <cell r="FQ91">
            <v>1784</v>
          </cell>
          <cell r="FS91">
            <v>14180.460119178419</v>
          </cell>
          <cell r="FU91">
            <v>13.086206896551724</v>
          </cell>
          <cell r="FV91">
            <v>0</v>
          </cell>
          <cell r="FW91">
            <v>153300</v>
          </cell>
          <cell r="FX91">
            <v>0</v>
          </cell>
          <cell r="FY91">
            <v>10746</v>
          </cell>
          <cell r="FZ91">
            <v>0</v>
          </cell>
          <cell r="GA91">
            <v>13493</v>
          </cell>
          <cell r="GB91">
            <v>0</v>
          </cell>
          <cell r="GC91">
            <v>10746</v>
          </cell>
          <cell r="GE91">
            <v>142799.02422281733</v>
          </cell>
          <cell r="GG91">
            <v>14.440397350993377</v>
          </cell>
          <cell r="GH91">
            <v>0</v>
          </cell>
          <cell r="GI91">
            <v>180238</v>
          </cell>
          <cell r="GJ91">
            <v>0</v>
          </cell>
          <cell r="GK91">
            <v>12895</v>
          </cell>
          <cell r="GL91">
            <v>0</v>
          </cell>
          <cell r="GM91">
            <v>0</v>
          </cell>
          <cell r="GO91">
            <v>12895</v>
          </cell>
          <cell r="GQ91">
            <v>25916.631913844878</v>
          </cell>
          <cell r="HE91">
            <v>-82</v>
          </cell>
        </row>
        <row r="92">
          <cell r="A92">
            <v>83</v>
          </cell>
          <cell r="B92" t="str">
            <v>EAST BRIDGEWATER</v>
          </cell>
          <cell r="E92">
            <v>0</v>
          </cell>
          <cell r="F92">
            <v>0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0</v>
          </cell>
          <cell r="W92">
            <v>0.53</v>
          </cell>
          <cell r="X92">
            <v>0</v>
          </cell>
          <cell r="Y92">
            <v>2917</v>
          </cell>
          <cell r="Z92">
            <v>0</v>
          </cell>
          <cell r="AA92">
            <v>0</v>
          </cell>
          <cell r="AB92">
            <v>0</v>
          </cell>
          <cell r="AC92">
            <v>2917</v>
          </cell>
          <cell r="AD92">
            <v>0</v>
          </cell>
          <cell r="AE92">
            <v>0</v>
          </cell>
          <cell r="AL92">
            <v>1750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1167</v>
          </cell>
          <cell r="AZ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2</v>
          </cell>
          <cell r="BF92">
            <v>0</v>
          </cell>
          <cell r="BG92">
            <v>13426</v>
          </cell>
          <cell r="BH92">
            <v>0</v>
          </cell>
          <cell r="BI92">
            <v>1</v>
          </cell>
          <cell r="BJ92">
            <v>0</v>
          </cell>
          <cell r="BK92">
            <v>7000</v>
          </cell>
          <cell r="BL92">
            <v>0</v>
          </cell>
          <cell r="BM92">
            <v>0</v>
          </cell>
          <cell r="BN92">
            <v>0</v>
          </cell>
          <cell r="BO92">
            <v>2463.9703931973554</v>
          </cell>
          <cell r="BP92">
            <v>1.6048110822121089</v>
          </cell>
          <cell r="BQ92">
            <v>1</v>
          </cell>
          <cell r="BR92">
            <v>0</v>
          </cell>
          <cell r="BS92">
            <v>7415</v>
          </cell>
          <cell r="BT92">
            <v>0</v>
          </cell>
          <cell r="BU92">
            <v>748</v>
          </cell>
          <cell r="BW92">
            <v>0</v>
          </cell>
          <cell r="BY92">
            <v>748</v>
          </cell>
          <cell r="CA92">
            <v>5785.4</v>
          </cell>
          <cell r="CC92">
            <v>1</v>
          </cell>
          <cell r="CD92">
            <v>0</v>
          </cell>
          <cell r="CE92">
            <v>7665</v>
          </cell>
          <cell r="CF92">
            <v>0</v>
          </cell>
          <cell r="CG92">
            <v>776</v>
          </cell>
          <cell r="CH92">
            <v>0</v>
          </cell>
          <cell r="CI92">
            <v>0</v>
          </cell>
          <cell r="CJ92">
            <v>0</v>
          </cell>
          <cell r="CK92">
            <v>776</v>
          </cell>
          <cell r="CL92">
            <v>0</v>
          </cell>
          <cell r="CM92">
            <v>499</v>
          </cell>
          <cell r="CN92">
            <v>0</v>
          </cell>
          <cell r="CS92">
            <v>0</v>
          </cell>
          <cell r="CW92">
            <v>0</v>
          </cell>
          <cell r="CY92">
            <v>316</v>
          </cell>
          <cell r="DA92">
            <v>0.78040540540540537</v>
          </cell>
          <cell r="DB92">
            <v>0</v>
          </cell>
          <cell r="DC92">
            <v>6492</v>
          </cell>
          <cell r="DD92">
            <v>0</v>
          </cell>
          <cell r="DE92">
            <v>663</v>
          </cell>
          <cell r="DF92">
            <v>0</v>
          </cell>
          <cell r="DG92">
            <v>0</v>
          </cell>
          <cell r="DH92">
            <v>0</v>
          </cell>
          <cell r="DI92">
            <v>663</v>
          </cell>
          <cell r="DJ92">
            <v>0</v>
          </cell>
          <cell r="DK92">
            <v>6592</v>
          </cell>
          <cell r="DL92">
            <v>0</v>
          </cell>
          <cell r="DM92">
            <v>1</v>
          </cell>
          <cell r="DN92">
            <v>0</v>
          </cell>
          <cell r="DO92">
            <v>8670</v>
          </cell>
          <cell r="DQ92">
            <v>893</v>
          </cell>
          <cell r="DS92">
            <v>0</v>
          </cell>
          <cell r="DU92">
            <v>893</v>
          </cell>
          <cell r="DW92">
            <v>6073.2</v>
          </cell>
          <cell r="DY92">
            <v>1</v>
          </cell>
          <cell r="DZ92">
            <v>0</v>
          </cell>
          <cell r="EA92">
            <v>8914</v>
          </cell>
          <cell r="EC92">
            <v>893</v>
          </cell>
          <cell r="EE92">
            <v>0</v>
          </cell>
          <cell r="EG92">
            <v>893</v>
          </cell>
          <cell r="EI92">
            <v>4147.6000000000004</v>
          </cell>
          <cell r="EK92">
            <v>2.4137931034482758E-2</v>
          </cell>
          <cell r="EL92">
            <v>0</v>
          </cell>
          <cell r="EM92">
            <v>221</v>
          </cell>
          <cell r="EN92">
            <v>0</v>
          </cell>
          <cell r="EO92">
            <v>22</v>
          </cell>
          <cell r="EP92">
            <v>0</v>
          </cell>
          <cell r="EQ92">
            <v>0</v>
          </cell>
          <cell r="ER92">
            <v>0</v>
          </cell>
          <cell r="ES92">
            <v>22</v>
          </cell>
          <cell r="ET92">
            <v>0</v>
          </cell>
          <cell r="EU92">
            <v>1017.6</v>
          </cell>
          <cell r="EV92">
            <v>0</v>
          </cell>
          <cell r="EW92">
            <v>9.7902097902097904E-2</v>
          </cell>
          <cell r="EX92">
            <v>0</v>
          </cell>
          <cell r="EY92">
            <v>884</v>
          </cell>
          <cell r="EZ92">
            <v>0</v>
          </cell>
          <cell r="FA92">
            <v>87</v>
          </cell>
          <cell r="FB92">
            <v>0</v>
          </cell>
          <cell r="FC92">
            <v>0</v>
          </cell>
          <cell r="FD92">
            <v>0</v>
          </cell>
          <cell r="FE92">
            <v>87</v>
          </cell>
          <cell r="FF92">
            <v>0</v>
          </cell>
          <cell r="FG92">
            <v>760.6</v>
          </cell>
          <cell r="FH92">
            <v>0</v>
          </cell>
          <cell r="FI92">
            <v>1</v>
          </cell>
          <cell r="FJ92">
            <v>0</v>
          </cell>
          <cell r="FK92">
            <v>9371</v>
          </cell>
          <cell r="FL92">
            <v>0</v>
          </cell>
          <cell r="FM92">
            <v>892</v>
          </cell>
          <cell r="FN92">
            <v>0</v>
          </cell>
          <cell r="FO92">
            <v>0</v>
          </cell>
          <cell r="FQ92">
            <v>892</v>
          </cell>
          <cell r="FS92">
            <v>8281.1666725983123</v>
          </cell>
          <cell r="FU92">
            <v>4</v>
          </cell>
          <cell r="FV92">
            <v>0</v>
          </cell>
          <cell r="FW92">
            <v>26175</v>
          </cell>
          <cell r="FX92">
            <v>0</v>
          </cell>
          <cell r="FY92">
            <v>2679</v>
          </cell>
          <cell r="FZ92">
            <v>0</v>
          </cell>
          <cell r="GA92">
            <v>10947</v>
          </cell>
          <cell r="GB92">
            <v>0</v>
          </cell>
          <cell r="GC92">
            <v>2679</v>
          </cell>
          <cell r="GE92">
            <v>18587.280670403445</v>
          </cell>
          <cell r="GG92">
            <v>3.9155405405405403</v>
          </cell>
          <cell r="GH92">
            <v>0</v>
          </cell>
          <cell r="GI92">
            <v>35508</v>
          </cell>
          <cell r="GJ92">
            <v>0</v>
          </cell>
          <cell r="GK92">
            <v>3497</v>
          </cell>
          <cell r="GL92">
            <v>0</v>
          </cell>
          <cell r="GM92">
            <v>0</v>
          </cell>
          <cell r="GO92">
            <v>3497</v>
          </cell>
          <cell r="GQ92">
            <v>8979.1345182238565</v>
          </cell>
          <cell r="HE92">
            <v>-83</v>
          </cell>
        </row>
        <row r="93">
          <cell r="A93">
            <v>84</v>
          </cell>
          <cell r="B93" t="str">
            <v>EAST BROOKFIELD</v>
          </cell>
          <cell r="E93">
            <v>0</v>
          </cell>
          <cell r="F93">
            <v>0</v>
          </cell>
          <cell r="J93">
            <v>0</v>
          </cell>
          <cell r="K93">
            <v>0</v>
          </cell>
          <cell r="L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L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Z93">
            <v>0</v>
          </cell>
          <cell r="BB93">
            <v>0</v>
          </cell>
          <cell r="BC93">
            <v>0</v>
          </cell>
          <cell r="BD93">
            <v>0</v>
          </cell>
          <cell r="BH93">
            <v>0</v>
          </cell>
          <cell r="BL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W93">
            <v>0</v>
          </cell>
          <cell r="BY93">
            <v>0</v>
          </cell>
          <cell r="CA93">
            <v>0</v>
          </cell>
          <cell r="CE93">
            <v>0</v>
          </cell>
          <cell r="CF93">
            <v>0</v>
          </cell>
          <cell r="CH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S93">
            <v>0</v>
          </cell>
          <cell r="CW93">
            <v>0</v>
          </cell>
          <cell r="CY93">
            <v>0</v>
          </cell>
          <cell r="DD93">
            <v>0</v>
          </cell>
          <cell r="DF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U93">
            <v>0</v>
          </cell>
          <cell r="DW93">
            <v>0</v>
          </cell>
          <cell r="EG93">
            <v>0</v>
          </cell>
          <cell r="EI93">
            <v>0</v>
          </cell>
          <cell r="EK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Q93">
            <v>0</v>
          </cell>
          <cell r="FS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E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O93">
            <v>0</v>
          </cell>
          <cell r="GQ93">
            <v>0</v>
          </cell>
          <cell r="HE93">
            <v>-84</v>
          </cell>
        </row>
        <row r="94">
          <cell r="A94">
            <v>85</v>
          </cell>
          <cell r="B94" t="str">
            <v>EASTHAM</v>
          </cell>
          <cell r="E94">
            <v>0</v>
          </cell>
          <cell r="F94">
            <v>0</v>
          </cell>
          <cell r="J94">
            <v>0</v>
          </cell>
          <cell r="K94">
            <v>0</v>
          </cell>
          <cell r="L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L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Z94">
            <v>0</v>
          </cell>
          <cell r="BB94">
            <v>0</v>
          </cell>
          <cell r="BC94">
            <v>0</v>
          </cell>
          <cell r="BD94">
            <v>0</v>
          </cell>
          <cell r="BH94">
            <v>0</v>
          </cell>
          <cell r="BL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W94">
            <v>0</v>
          </cell>
          <cell r="BY94">
            <v>0</v>
          </cell>
          <cell r="CA94">
            <v>0</v>
          </cell>
          <cell r="CE94">
            <v>0</v>
          </cell>
          <cell r="CF94">
            <v>0</v>
          </cell>
          <cell r="CH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S94">
            <v>0</v>
          </cell>
          <cell r="CW94">
            <v>0</v>
          </cell>
          <cell r="CY94">
            <v>0</v>
          </cell>
          <cell r="DD94">
            <v>0</v>
          </cell>
          <cell r="DF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U94">
            <v>0</v>
          </cell>
          <cell r="DW94">
            <v>0</v>
          </cell>
          <cell r="EG94">
            <v>0</v>
          </cell>
          <cell r="EI94">
            <v>0</v>
          </cell>
          <cell r="EK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Q94">
            <v>0</v>
          </cell>
          <cell r="FS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E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O94">
            <v>0</v>
          </cell>
          <cell r="GQ94">
            <v>0</v>
          </cell>
          <cell r="HE94">
            <v>-85</v>
          </cell>
        </row>
        <row r="95">
          <cell r="A95">
            <v>86</v>
          </cell>
          <cell r="B95" t="str">
            <v>EASTHAMPTON</v>
          </cell>
          <cell r="C95">
            <v>2.1</v>
          </cell>
          <cell r="D95">
            <v>10643</v>
          </cell>
          <cell r="E95">
            <v>0</v>
          </cell>
          <cell r="F95">
            <v>9032</v>
          </cell>
          <cell r="G95">
            <v>0</v>
          </cell>
          <cell r="I95">
            <v>3.24</v>
          </cell>
          <cell r="J95">
            <v>17590</v>
          </cell>
          <cell r="K95">
            <v>0</v>
          </cell>
          <cell r="L95">
            <v>8005</v>
          </cell>
          <cell r="M95">
            <v>0</v>
          </cell>
          <cell r="O95">
            <v>6.91</v>
          </cell>
          <cell r="P95">
            <v>0</v>
          </cell>
          <cell r="Q95">
            <v>32838</v>
          </cell>
          <cell r="R95">
            <v>0</v>
          </cell>
          <cell r="S95">
            <v>5608</v>
          </cell>
          <cell r="U95">
            <v>4049</v>
          </cell>
          <cell r="V95">
            <v>0</v>
          </cell>
          <cell r="W95">
            <v>12.67</v>
          </cell>
          <cell r="X95">
            <v>0</v>
          </cell>
          <cell r="Y95">
            <v>74689</v>
          </cell>
          <cell r="Z95">
            <v>0</v>
          </cell>
          <cell r="AA95">
            <v>0</v>
          </cell>
          <cell r="AB95">
            <v>0</v>
          </cell>
          <cell r="AC95">
            <v>41851</v>
          </cell>
          <cell r="AD95">
            <v>0</v>
          </cell>
          <cell r="AE95">
            <v>0</v>
          </cell>
          <cell r="AF95">
            <v>13.57</v>
          </cell>
          <cell r="AG95">
            <v>0</v>
          </cell>
          <cell r="AH95">
            <v>86495</v>
          </cell>
          <cell r="AJ95">
            <v>0</v>
          </cell>
          <cell r="AL95">
            <v>36917</v>
          </cell>
          <cell r="AN95">
            <v>0</v>
          </cell>
          <cell r="AO95">
            <v>17</v>
          </cell>
          <cell r="AP95">
            <v>0</v>
          </cell>
          <cell r="AQ95">
            <v>121506</v>
          </cell>
          <cell r="AR95">
            <v>0</v>
          </cell>
          <cell r="AS95">
            <v>0</v>
          </cell>
          <cell r="AT95">
            <v>0</v>
          </cell>
          <cell r="AU95">
            <v>58836</v>
          </cell>
          <cell r="AW95">
            <v>21</v>
          </cell>
          <cell r="AY95">
            <v>163257</v>
          </cell>
          <cell r="AZ95">
            <v>0</v>
          </cell>
          <cell r="BA95">
            <v>0</v>
          </cell>
          <cell r="BB95">
            <v>0</v>
          </cell>
          <cell r="BC95">
            <v>60072</v>
          </cell>
          <cell r="BD95">
            <v>88</v>
          </cell>
          <cell r="BE95">
            <v>27.67</v>
          </cell>
          <cell r="BF95">
            <v>0</v>
          </cell>
          <cell r="BG95">
            <v>207032</v>
          </cell>
          <cell r="BH95">
            <v>0</v>
          </cell>
          <cell r="BI95">
            <v>32</v>
          </cell>
          <cell r="BJ95">
            <v>0</v>
          </cell>
          <cell r="BK95">
            <v>243072</v>
          </cell>
          <cell r="BL95">
            <v>1218</v>
          </cell>
          <cell r="BM95">
            <v>0</v>
          </cell>
          <cell r="BN95">
            <v>0</v>
          </cell>
          <cell r="BO95">
            <v>24165.421135944474</v>
          </cell>
          <cell r="BP95">
            <v>388.53211930671387</v>
          </cell>
          <cell r="BQ95">
            <v>26.596797052154191</v>
          </cell>
          <cell r="BR95">
            <v>0</v>
          </cell>
          <cell r="BS95">
            <v>213974.6538765484</v>
          </cell>
          <cell r="BT95">
            <v>0</v>
          </cell>
          <cell r="BU95">
            <v>19834.835337058397</v>
          </cell>
          <cell r="BW95">
            <v>0</v>
          </cell>
          <cell r="BY95">
            <v>19834.835337058397</v>
          </cell>
          <cell r="CA95">
            <v>39134</v>
          </cell>
          <cell r="CC95">
            <v>33.208333333333329</v>
          </cell>
          <cell r="CD95">
            <v>0</v>
          </cell>
          <cell r="CE95">
            <v>253124.76073117493</v>
          </cell>
          <cell r="CF95">
            <v>0</v>
          </cell>
          <cell r="CG95">
            <v>24160.174730204919</v>
          </cell>
          <cell r="CH95">
            <v>0</v>
          </cell>
          <cell r="CI95">
            <v>19092.566994058445</v>
          </cell>
          <cell r="CJ95">
            <v>0</v>
          </cell>
          <cell r="CK95">
            <v>24160.174730204919</v>
          </cell>
          <cell r="CL95">
            <v>0</v>
          </cell>
          <cell r="CM95">
            <v>52348.106854626531</v>
          </cell>
          <cell r="CN95">
            <v>0</v>
          </cell>
          <cell r="CO95">
            <v>34.605193296830926</v>
          </cell>
          <cell r="CP95">
            <v>0</v>
          </cell>
          <cell r="CQ95">
            <v>289907.12818054156</v>
          </cell>
          <cell r="CS95">
            <v>27220.157376460316</v>
          </cell>
          <cell r="CU95">
            <v>10181.765112856379</v>
          </cell>
          <cell r="CW95">
            <v>27220.157376460316</v>
          </cell>
          <cell r="CY95">
            <v>59541.367449366633</v>
          </cell>
          <cell r="DA95">
            <v>38</v>
          </cell>
          <cell r="DB95">
            <v>0</v>
          </cell>
          <cell r="DC95">
            <v>334350</v>
          </cell>
          <cell r="DD95">
            <v>0</v>
          </cell>
          <cell r="DE95">
            <v>31942</v>
          </cell>
          <cell r="DF95">
            <v>0</v>
          </cell>
          <cell r="DG95">
            <v>0</v>
          </cell>
          <cell r="DH95">
            <v>0</v>
          </cell>
          <cell r="DI95">
            <v>31942</v>
          </cell>
          <cell r="DJ95">
            <v>0</v>
          </cell>
          <cell r="DK95">
            <v>81685</v>
          </cell>
          <cell r="DL95">
            <v>0</v>
          </cell>
          <cell r="DM95">
            <v>42</v>
          </cell>
          <cell r="DN95">
            <v>0</v>
          </cell>
          <cell r="DO95">
            <v>376154</v>
          </cell>
          <cell r="DQ95">
            <v>36343</v>
          </cell>
          <cell r="DS95">
            <v>10242</v>
          </cell>
          <cell r="DU95">
            <v>36343</v>
          </cell>
          <cell r="DW95">
            <v>83182.670071421715</v>
          </cell>
          <cell r="DY95">
            <v>47.795068476951464</v>
          </cell>
          <cell r="DZ95">
            <v>0</v>
          </cell>
          <cell r="EA95">
            <v>448580</v>
          </cell>
          <cell r="EC95">
            <v>41579</v>
          </cell>
          <cell r="EE95">
            <v>10129</v>
          </cell>
          <cell r="EG95">
            <v>41579</v>
          </cell>
          <cell r="EI95">
            <v>115285.54872778337</v>
          </cell>
          <cell r="EK95">
            <v>54.559027777777779</v>
          </cell>
          <cell r="EL95">
            <v>0</v>
          </cell>
          <cell r="EM95">
            <v>474608</v>
          </cell>
          <cell r="EN95">
            <v>0</v>
          </cell>
          <cell r="EO95">
            <v>44915</v>
          </cell>
          <cell r="EP95">
            <v>0</v>
          </cell>
          <cell r="EQ95">
            <v>42266</v>
          </cell>
          <cell r="ER95">
            <v>0</v>
          </cell>
          <cell r="ES95">
            <v>44915</v>
          </cell>
          <cell r="ET95">
            <v>0</v>
          </cell>
          <cell r="EU95">
            <v>86205.200000000012</v>
          </cell>
          <cell r="EV95">
            <v>0</v>
          </cell>
          <cell r="EW95">
            <v>51.423208191126285</v>
          </cell>
          <cell r="EX95">
            <v>0</v>
          </cell>
          <cell r="EY95">
            <v>469537</v>
          </cell>
          <cell r="EZ95">
            <v>0</v>
          </cell>
          <cell r="FA95">
            <v>45923</v>
          </cell>
          <cell r="FB95">
            <v>0</v>
          </cell>
          <cell r="FC95">
            <v>0</v>
          </cell>
          <cell r="FD95">
            <v>0</v>
          </cell>
          <cell r="FE95">
            <v>45923</v>
          </cell>
          <cell r="FF95">
            <v>0</v>
          </cell>
          <cell r="FG95">
            <v>35477.4</v>
          </cell>
          <cell r="FH95">
            <v>0</v>
          </cell>
          <cell r="FI95">
            <v>58.162535921646828</v>
          </cell>
          <cell r="FJ95">
            <v>0</v>
          </cell>
          <cell r="FK95">
            <v>527159</v>
          </cell>
          <cell r="FL95">
            <v>0</v>
          </cell>
          <cell r="FM95">
            <v>49885</v>
          </cell>
          <cell r="FN95">
            <v>0</v>
          </cell>
          <cell r="FO95">
            <v>19476</v>
          </cell>
          <cell r="FQ95">
            <v>49885</v>
          </cell>
          <cell r="FS95">
            <v>61375.046955829908</v>
          </cell>
          <cell r="FU95">
            <v>58.239660330732491</v>
          </cell>
          <cell r="FV95">
            <v>0</v>
          </cell>
          <cell r="FW95">
            <v>549873</v>
          </cell>
          <cell r="FX95">
            <v>0</v>
          </cell>
          <cell r="FY95">
            <v>50964</v>
          </cell>
          <cell r="FZ95">
            <v>0</v>
          </cell>
          <cell r="GA95">
            <v>11225</v>
          </cell>
          <cell r="GB95">
            <v>0</v>
          </cell>
          <cell r="GC95">
            <v>50964</v>
          </cell>
          <cell r="GE95">
            <v>42474.294852020852</v>
          </cell>
          <cell r="GG95">
            <v>74.60522924174802</v>
          </cell>
          <cell r="GH95">
            <v>0</v>
          </cell>
          <cell r="GI95">
            <v>718098</v>
          </cell>
          <cell r="GJ95">
            <v>0</v>
          </cell>
          <cell r="GK95">
            <v>65044</v>
          </cell>
          <cell r="GL95">
            <v>0</v>
          </cell>
          <cell r="GM95">
            <v>17504</v>
          </cell>
          <cell r="GO95">
            <v>65044</v>
          </cell>
          <cell r="GQ95">
            <v>161846.66284455245</v>
          </cell>
          <cell r="HE95">
            <v>-86</v>
          </cell>
        </row>
        <row r="96">
          <cell r="A96">
            <v>87</v>
          </cell>
          <cell r="B96" t="str">
            <v>EAST LONGMEADOW</v>
          </cell>
          <cell r="E96">
            <v>0</v>
          </cell>
          <cell r="F96">
            <v>0</v>
          </cell>
          <cell r="J96">
            <v>0</v>
          </cell>
          <cell r="K96">
            <v>0</v>
          </cell>
          <cell r="L96">
            <v>0</v>
          </cell>
          <cell r="O96">
            <v>1</v>
          </cell>
          <cell r="P96">
            <v>0</v>
          </cell>
          <cell r="Q96">
            <v>5924</v>
          </cell>
          <cell r="R96">
            <v>0</v>
          </cell>
          <cell r="S96">
            <v>0</v>
          </cell>
          <cell r="U96">
            <v>0</v>
          </cell>
          <cell r="V96">
            <v>0</v>
          </cell>
          <cell r="W96">
            <v>2</v>
          </cell>
          <cell r="X96">
            <v>0</v>
          </cell>
          <cell r="Y96">
            <v>10910</v>
          </cell>
          <cell r="Z96">
            <v>0</v>
          </cell>
          <cell r="AA96">
            <v>0</v>
          </cell>
          <cell r="AB96">
            <v>0</v>
          </cell>
          <cell r="AC96">
            <v>4986</v>
          </cell>
          <cell r="AD96">
            <v>0</v>
          </cell>
          <cell r="AE96">
            <v>0</v>
          </cell>
          <cell r="AF96">
            <v>5</v>
          </cell>
          <cell r="AG96">
            <v>0</v>
          </cell>
          <cell r="AH96">
            <v>32250</v>
          </cell>
          <cell r="AJ96">
            <v>0</v>
          </cell>
          <cell r="AL96">
            <v>24332</v>
          </cell>
          <cell r="AN96">
            <v>0</v>
          </cell>
          <cell r="AO96">
            <v>6.77</v>
          </cell>
          <cell r="AP96">
            <v>0</v>
          </cell>
          <cell r="AQ96">
            <v>46991</v>
          </cell>
          <cell r="AR96">
            <v>0</v>
          </cell>
          <cell r="AS96">
            <v>0</v>
          </cell>
          <cell r="AT96">
            <v>0</v>
          </cell>
          <cell r="AU96">
            <v>29540</v>
          </cell>
          <cell r="AW96">
            <v>8</v>
          </cell>
          <cell r="AY96">
            <v>59432</v>
          </cell>
          <cell r="AZ96">
            <v>0</v>
          </cell>
          <cell r="BA96">
            <v>0</v>
          </cell>
          <cell r="BB96">
            <v>0</v>
          </cell>
          <cell r="BC96">
            <v>26548</v>
          </cell>
          <cell r="BD96">
            <v>39</v>
          </cell>
          <cell r="BE96">
            <v>6.72</v>
          </cell>
          <cell r="BF96">
            <v>0</v>
          </cell>
          <cell r="BG96">
            <v>55003</v>
          </cell>
          <cell r="BH96">
            <v>0</v>
          </cell>
          <cell r="BI96">
            <v>11</v>
          </cell>
          <cell r="BJ96">
            <v>0</v>
          </cell>
          <cell r="BK96">
            <v>87681</v>
          </cell>
          <cell r="BL96">
            <v>0</v>
          </cell>
          <cell r="BM96">
            <v>0</v>
          </cell>
          <cell r="BN96">
            <v>0</v>
          </cell>
          <cell r="BO96">
            <v>11517.370124337171</v>
          </cell>
          <cell r="BP96">
            <v>7.5013901402817282</v>
          </cell>
          <cell r="BQ96">
            <v>9</v>
          </cell>
          <cell r="BR96">
            <v>0</v>
          </cell>
          <cell r="BS96">
            <v>70964.957598428213</v>
          </cell>
          <cell r="BT96">
            <v>0</v>
          </cell>
          <cell r="BU96">
            <v>6681.0400264650971</v>
          </cell>
          <cell r="BW96">
            <v>0</v>
          </cell>
          <cell r="BY96">
            <v>6681.0400264650971</v>
          </cell>
          <cell r="CA96">
            <v>19606.8</v>
          </cell>
          <cell r="CC96">
            <v>12.26829268292683</v>
          </cell>
          <cell r="CD96">
            <v>0</v>
          </cell>
          <cell r="CE96">
            <v>99592.735350977775</v>
          </cell>
          <cell r="CF96">
            <v>0</v>
          </cell>
          <cell r="CG96">
            <v>9474.5571450727857</v>
          </cell>
          <cell r="CH96">
            <v>0</v>
          </cell>
          <cell r="CI96">
            <v>0</v>
          </cell>
          <cell r="CJ96">
            <v>0</v>
          </cell>
          <cell r="CK96">
            <v>9474.5571450727857</v>
          </cell>
          <cell r="CL96">
            <v>0</v>
          </cell>
          <cell r="CM96">
            <v>41698.777752549562</v>
          </cell>
          <cell r="CN96">
            <v>0</v>
          </cell>
          <cell r="CO96">
            <v>12.255102040816327</v>
          </cell>
          <cell r="CP96">
            <v>0</v>
          </cell>
          <cell r="CQ96">
            <v>101323.77797612938</v>
          </cell>
          <cell r="CS96">
            <v>9915.8932542812836</v>
          </cell>
          <cell r="CU96">
            <v>0</v>
          </cell>
          <cell r="CW96">
            <v>9915.8932542812836</v>
          </cell>
          <cell r="CY96">
            <v>18908.042625151604</v>
          </cell>
          <cell r="DA96">
            <v>9.6588628762541795</v>
          </cell>
          <cell r="DB96">
            <v>0</v>
          </cell>
          <cell r="DC96">
            <v>88380</v>
          </cell>
          <cell r="DD96">
            <v>0</v>
          </cell>
          <cell r="DE96">
            <v>8046</v>
          </cell>
          <cell r="DF96">
            <v>0</v>
          </cell>
          <cell r="DG96">
            <v>0</v>
          </cell>
          <cell r="DH96">
            <v>0</v>
          </cell>
          <cell r="DI96">
            <v>8046</v>
          </cell>
          <cell r="DJ96">
            <v>0</v>
          </cell>
          <cell r="DK96">
            <v>12490</v>
          </cell>
          <cell r="DL96">
            <v>0</v>
          </cell>
          <cell r="DM96">
            <v>10</v>
          </cell>
          <cell r="DN96">
            <v>0</v>
          </cell>
          <cell r="DO96">
            <v>98530</v>
          </cell>
          <cell r="DQ96">
            <v>8780</v>
          </cell>
          <cell r="DS96">
            <v>0</v>
          </cell>
          <cell r="DU96">
            <v>8780</v>
          </cell>
          <cell r="DW96">
            <v>10842.417050060641</v>
          </cell>
          <cell r="DY96">
            <v>9.0443686006825939</v>
          </cell>
          <cell r="DZ96">
            <v>0</v>
          </cell>
          <cell r="EA96">
            <v>98098</v>
          </cell>
          <cell r="EC96">
            <v>7988</v>
          </cell>
          <cell r="EE96">
            <v>0</v>
          </cell>
          <cell r="EG96">
            <v>7988</v>
          </cell>
          <cell r="EI96">
            <v>6090</v>
          </cell>
          <cell r="EK96">
            <v>7.9491525423728815</v>
          </cell>
          <cell r="EL96">
            <v>0</v>
          </cell>
          <cell r="EM96">
            <v>82487</v>
          </cell>
          <cell r="EN96">
            <v>0</v>
          </cell>
          <cell r="EO96">
            <v>7043</v>
          </cell>
          <cell r="EP96">
            <v>0</v>
          </cell>
          <cell r="EQ96">
            <v>0</v>
          </cell>
          <cell r="ER96">
            <v>0</v>
          </cell>
          <cell r="ES96">
            <v>7043</v>
          </cell>
          <cell r="ET96">
            <v>0</v>
          </cell>
          <cell r="EU96">
            <v>4060</v>
          </cell>
          <cell r="EV96">
            <v>0</v>
          </cell>
          <cell r="EW96">
            <v>4</v>
          </cell>
          <cell r="EX96">
            <v>0</v>
          </cell>
          <cell r="EY96">
            <v>39978</v>
          </cell>
          <cell r="EZ96">
            <v>0</v>
          </cell>
          <cell r="FA96">
            <v>3572</v>
          </cell>
          <cell r="FB96">
            <v>0</v>
          </cell>
          <cell r="FC96">
            <v>0</v>
          </cell>
          <cell r="FD96">
            <v>0</v>
          </cell>
          <cell r="FE96">
            <v>3572</v>
          </cell>
          <cell r="FF96">
            <v>0</v>
          </cell>
          <cell r="FG96">
            <v>0</v>
          </cell>
          <cell r="FH96">
            <v>0</v>
          </cell>
          <cell r="FI96">
            <v>3.3539518900343643</v>
          </cell>
          <cell r="FJ96">
            <v>0</v>
          </cell>
          <cell r="FK96">
            <v>34288</v>
          </cell>
          <cell r="FL96">
            <v>0</v>
          </cell>
          <cell r="FM96">
            <v>2996</v>
          </cell>
          <cell r="FN96">
            <v>0</v>
          </cell>
          <cell r="FO96">
            <v>0</v>
          </cell>
          <cell r="FQ96">
            <v>2996</v>
          </cell>
          <cell r="FS96">
            <v>0</v>
          </cell>
          <cell r="FU96">
            <v>2.4982698961937717</v>
          </cell>
          <cell r="FV96">
            <v>0</v>
          </cell>
          <cell r="FW96">
            <v>28597</v>
          </cell>
          <cell r="FX96">
            <v>0</v>
          </cell>
          <cell r="FY96">
            <v>2231</v>
          </cell>
          <cell r="FZ96">
            <v>0</v>
          </cell>
          <cell r="GA96">
            <v>0</v>
          </cell>
          <cell r="GB96">
            <v>0</v>
          </cell>
          <cell r="GC96">
            <v>2231</v>
          </cell>
          <cell r="GE96">
            <v>0</v>
          </cell>
          <cell r="GG96">
            <v>4.4899328859060406</v>
          </cell>
          <cell r="GH96">
            <v>0</v>
          </cell>
          <cell r="GI96">
            <v>41911</v>
          </cell>
          <cell r="GJ96">
            <v>0</v>
          </cell>
          <cell r="GK96">
            <v>3033</v>
          </cell>
          <cell r="GL96">
            <v>0</v>
          </cell>
          <cell r="GM96">
            <v>11099</v>
          </cell>
          <cell r="GO96">
            <v>3033</v>
          </cell>
          <cell r="GQ96">
            <v>12809.192861419953</v>
          </cell>
          <cell r="HE96">
            <v>-87</v>
          </cell>
        </row>
        <row r="97">
          <cell r="A97">
            <v>88</v>
          </cell>
          <cell r="B97" t="str">
            <v>EASTON</v>
          </cell>
          <cell r="E97">
            <v>0</v>
          </cell>
          <cell r="F97">
            <v>0</v>
          </cell>
          <cell r="J97">
            <v>0</v>
          </cell>
          <cell r="K97">
            <v>0</v>
          </cell>
          <cell r="L97">
            <v>0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7.76</v>
          </cell>
          <cell r="X97">
            <v>0</v>
          </cell>
          <cell r="Y97">
            <v>30204</v>
          </cell>
          <cell r="Z97">
            <v>0</v>
          </cell>
          <cell r="AA97">
            <v>10488</v>
          </cell>
          <cell r="AB97">
            <v>0</v>
          </cell>
          <cell r="AC97">
            <v>30204</v>
          </cell>
          <cell r="AD97">
            <v>0</v>
          </cell>
          <cell r="AE97">
            <v>0</v>
          </cell>
          <cell r="AF97">
            <v>10.74</v>
          </cell>
          <cell r="AG97">
            <v>0</v>
          </cell>
          <cell r="AH97">
            <v>48978</v>
          </cell>
          <cell r="AJ97">
            <v>10393</v>
          </cell>
          <cell r="AL97">
            <v>36896</v>
          </cell>
          <cell r="AN97">
            <v>0</v>
          </cell>
          <cell r="AO97">
            <v>8</v>
          </cell>
          <cell r="AP97">
            <v>0</v>
          </cell>
          <cell r="AQ97">
            <v>47432</v>
          </cell>
          <cell r="AR97">
            <v>0</v>
          </cell>
          <cell r="AS97">
            <v>0</v>
          </cell>
          <cell r="AT97">
            <v>0</v>
          </cell>
          <cell r="AU97">
            <v>23345</v>
          </cell>
          <cell r="AW97">
            <v>15.56</v>
          </cell>
          <cell r="AY97">
            <v>94636</v>
          </cell>
          <cell r="AZ97">
            <v>0</v>
          </cell>
          <cell r="BA97">
            <v>0</v>
          </cell>
          <cell r="BB97">
            <v>0</v>
          </cell>
          <cell r="BC97">
            <v>48707</v>
          </cell>
          <cell r="BD97">
            <v>72</v>
          </cell>
          <cell r="BE97">
            <v>16.010000000000002</v>
          </cell>
          <cell r="BF97">
            <v>0</v>
          </cell>
          <cell r="BG97">
            <v>98766</v>
          </cell>
          <cell r="BH97">
            <v>0</v>
          </cell>
          <cell r="BI97">
            <v>23</v>
          </cell>
          <cell r="BJ97">
            <v>0</v>
          </cell>
          <cell r="BK97">
            <v>154744</v>
          </cell>
          <cell r="BL97">
            <v>0</v>
          </cell>
          <cell r="BM97">
            <v>0</v>
          </cell>
          <cell r="BN97">
            <v>0</v>
          </cell>
          <cell r="BO97">
            <v>23655.290317411465</v>
          </cell>
          <cell r="BP97">
            <v>15.40695138186129</v>
          </cell>
          <cell r="BQ97">
            <v>17.666666666666664</v>
          </cell>
          <cell r="BR97">
            <v>0</v>
          </cell>
          <cell r="BS97">
            <v>126515.26488424274</v>
          </cell>
          <cell r="BT97">
            <v>0</v>
          </cell>
          <cell r="BU97">
            <v>13214.666666666668</v>
          </cell>
          <cell r="BW97">
            <v>0</v>
          </cell>
          <cell r="BY97">
            <v>13214.666666666668</v>
          </cell>
          <cell r="CA97">
            <v>35238.800000000003</v>
          </cell>
          <cell r="CC97">
            <v>18</v>
          </cell>
          <cell r="CD97">
            <v>0</v>
          </cell>
          <cell r="CE97">
            <v>136800</v>
          </cell>
          <cell r="CF97">
            <v>0</v>
          </cell>
          <cell r="CG97">
            <v>13968</v>
          </cell>
          <cell r="CH97">
            <v>0</v>
          </cell>
          <cell r="CI97">
            <v>0</v>
          </cell>
          <cell r="CJ97">
            <v>0</v>
          </cell>
          <cell r="CK97">
            <v>13968</v>
          </cell>
          <cell r="CL97">
            <v>0</v>
          </cell>
          <cell r="CM97">
            <v>32675.735115757256</v>
          </cell>
          <cell r="CN97">
            <v>0</v>
          </cell>
          <cell r="CO97">
            <v>14.33916083916084</v>
          </cell>
          <cell r="CP97">
            <v>0</v>
          </cell>
          <cell r="CQ97">
            <v>118240.72027972028</v>
          </cell>
          <cell r="CS97">
            <v>11629.05944055944</v>
          </cell>
          <cell r="CU97">
            <v>0</v>
          </cell>
          <cell r="CW97">
            <v>11629.05944055944</v>
          </cell>
          <cell r="CY97">
            <v>6171</v>
          </cell>
          <cell r="DA97">
            <v>17</v>
          </cell>
          <cell r="DB97">
            <v>0</v>
          </cell>
          <cell r="DC97">
            <v>154309</v>
          </cell>
          <cell r="DD97">
            <v>0</v>
          </cell>
          <cell r="DE97">
            <v>14433</v>
          </cell>
          <cell r="DF97">
            <v>0</v>
          </cell>
          <cell r="DG97">
            <v>0</v>
          </cell>
          <cell r="DH97">
            <v>0</v>
          </cell>
          <cell r="DI97">
            <v>14433</v>
          </cell>
          <cell r="DJ97">
            <v>0</v>
          </cell>
          <cell r="DK97">
            <v>40182</v>
          </cell>
          <cell r="DL97">
            <v>0</v>
          </cell>
          <cell r="DM97">
            <v>14.379477228093146</v>
          </cell>
          <cell r="DN97">
            <v>0</v>
          </cell>
          <cell r="DO97">
            <v>138379</v>
          </cell>
          <cell r="DQ97">
            <v>12842</v>
          </cell>
          <cell r="DS97">
            <v>0</v>
          </cell>
          <cell r="DU97">
            <v>12842</v>
          </cell>
          <cell r="DW97">
            <v>21640.967832167833</v>
          </cell>
          <cell r="DY97">
            <v>12</v>
          </cell>
          <cell r="DZ97">
            <v>0</v>
          </cell>
          <cell r="EA97">
            <v>118878</v>
          </cell>
          <cell r="EC97">
            <v>10716</v>
          </cell>
          <cell r="EE97">
            <v>0</v>
          </cell>
          <cell r="EG97">
            <v>10716</v>
          </cell>
          <cell r="EI97">
            <v>14427.31188811189</v>
          </cell>
          <cell r="EK97">
            <v>10.965034965034965</v>
          </cell>
          <cell r="EL97">
            <v>0</v>
          </cell>
          <cell r="EM97">
            <v>104456</v>
          </cell>
          <cell r="EN97">
            <v>0</v>
          </cell>
          <cell r="EO97">
            <v>9792</v>
          </cell>
          <cell r="EP97">
            <v>0</v>
          </cell>
          <cell r="EQ97">
            <v>0</v>
          </cell>
          <cell r="ER97">
            <v>0</v>
          </cell>
          <cell r="ES97">
            <v>9792</v>
          </cell>
          <cell r="ET97">
            <v>0</v>
          </cell>
          <cell r="EU97">
            <v>0</v>
          </cell>
          <cell r="EV97">
            <v>0</v>
          </cell>
          <cell r="EW97">
            <v>11</v>
          </cell>
          <cell r="EX97">
            <v>0</v>
          </cell>
          <cell r="EY97">
            <v>104834</v>
          </cell>
          <cell r="EZ97">
            <v>0</v>
          </cell>
          <cell r="FA97">
            <v>9793</v>
          </cell>
          <cell r="FB97">
            <v>0</v>
          </cell>
          <cell r="FC97">
            <v>0</v>
          </cell>
          <cell r="FD97">
            <v>0</v>
          </cell>
          <cell r="FE97">
            <v>9793</v>
          </cell>
          <cell r="FF97">
            <v>0</v>
          </cell>
          <cell r="FG97">
            <v>378</v>
          </cell>
          <cell r="FH97">
            <v>0</v>
          </cell>
          <cell r="FI97">
            <v>8</v>
          </cell>
          <cell r="FJ97">
            <v>0</v>
          </cell>
          <cell r="FK97">
            <v>78176</v>
          </cell>
          <cell r="FL97">
            <v>0</v>
          </cell>
          <cell r="FM97">
            <v>7064</v>
          </cell>
          <cell r="FN97">
            <v>0</v>
          </cell>
          <cell r="FO97">
            <v>0</v>
          </cell>
          <cell r="FQ97">
            <v>7064</v>
          </cell>
          <cell r="FS97">
            <v>90.441796025603495</v>
          </cell>
          <cell r="FU97">
            <v>13.9967845659164</v>
          </cell>
          <cell r="FV97">
            <v>0</v>
          </cell>
          <cell r="FW97">
            <v>142414</v>
          </cell>
          <cell r="FX97">
            <v>0</v>
          </cell>
          <cell r="FY97">
            <v>12499</v>
          </cell>
          <cell r="FZ97">
            <v>0</v>
          </cell>
          <cell r="GA97">
            <v>0</v>
          </cell>
          <cell r="GB97">
            <v>0</v>
          </cell>
          <cell r="GC97">
            <v>12499</v>
          </cell>
          <cell r="GE97">
            <v>62633.435493739613</v>
          </cell>
          <cell r="GG97">
            <v>14.442906574394463</v>
          </cell>
          <cell r="GH97">
            <v>0</v>
          </cell>
          <cell r="GI97">
            <v>159055</v>
          </cell>
          <cell r="GJ97">
            <v>0</v>
          </cell>
          <cell r="GK97">
            <v>12898</v>
          </cell>
          <cell r="GL97">
            <v>0</v>
          </cell>
          <cell r="GM97">
            <v>0</v>
          </cell>
          <cell r="GO97">
            <v>12898</v>
          </cell>
          <cell r="GQ97">
            <v>16010.047950044273</v>
          </cell>
          <cell r="HE97">
            <v>-88</v>
          </cell>
        </row>
        <row r="98">
          <cell r="A98">
            <v>89</v>
          </cell>
          <cell r="B98" t="str">
            <v>EDGARTOWN</v>
          </cell>
          <cell r="E98">
            <v>0</v>
          </cell>
          <cell r="F98">
            <v>0</v>
          </cell>
          <cell r="I98">
            <v>10.42</v>
          </cell>
          <cell r="J98">
            <v>78213</v>
          </cell>
          <cell r="K98">
            <v>0</v>
          </cell>
          <cell r="L98">
            <v>0</v>
          </cell>
          <cell r="M98">
            <v>39107</v>
          </cell>
          <cell r="O98">
            <v>14.47</v>
          </cell>
          <cell r="P98">
            <v>0</v>
          </cell>
          <cell r="Q98">
            <v>113337</v>
          </cell>
          <cell r="R98">
            <v>0</v>
          </cell>
          <cell r="S98">
            <v>8414</v>
          </cell>
          <cell r="U98">
            <v>0</v>
          </cell>
          <cell r="V98">
            <v>45340</v>
          </cell>
          <cell r="W98">
            <v>25</v>
          </cell>
          <cell r="X98">
            <v>0</v>
          </cell>
          <cell r="Y98">
            <v>248791</v>
          </cell>
          <cell r="Z98">
            <v>0</v>
          </cell>
          <cell r="AA98">
            <v>21634</v>
          </cell>
          <cell r="AB98">
            <v>0</v>
          </cell>
          <cell r="AC98">
            <v>135454</v>
          </cell>
          <cell r="AD98">
            <v>0</v>
          </cell>
          <cell r="AE98">
            <v>99521</v>
          </cell>
          <cell r="AF98">
            <v>27.34</v>
          </cell>
          <cell r="AG98">
            <v>64559</v>
          </cell>
          <cell r="AH98">
            <v>238614</v>
          </cell>
          <cell r="AJ98">
            <v>11510</v>
          </cell>
          <cell r="AL98">
            <v>81272</v>
          </cell>
          <cell r="AN98">
            <v>0</v>
          </cell>
          <cell r="AO98">
            <v>28</v>
          </cell>
          <cell r="AP98">
            <v>0</v>
          </cell>
          <cell r="AQ98">
            <v>305284</v>
          </cell>
          <cell r="AR98">
            <v>0</v>
          </cell>
          <cell r="AS98">
            <v>0</v>
          </cell>
          <cell r="AT98">
            <v>0</v>
          </cell>
          <cell r="AU98">
            <v>120851</v>
          </cell>
          <cell r="AW98">
            <v>27</v>
          </cell>
          <cell r="AY98">
            <v>335583</v>
          </cell>
          <cell r="AZ98">
            <v>-12429</v>
          </cell>
          <cell r="BA98">
            <v>0</v>
          </cell>
          <cell r="BB98">
            <v>0</v>
          </cell>
          <cell r="BC98">
            <v>62584</v>
          </cell>
          <cell r="BD98">
            <v>-10990</v>
          </cell>
          <cell r="BE98">
            <v>28.59</v>
          </cell>
          <cell r="BF98">
            <v>0</v>
          </cell>
          <cell r="BG98">
            <v>405263</v>
          </cell>
          <cell r="BH98">
            <v>0</v>
          </cell>
          <cell r="BI98">
            <v>29.72</v>
          </cell>
          <cell r="BJ98">
            <v>0</v>
          </cell>
          <cell r="BK98">
            <v>417268</v>
          </cell>
          <cell r="BL98">
            <v>0</v>
          </cell>
          <cell r="BM98">
            <v>0</v>
          </cell>
          <cell r="BN98">
            <v>0</v>
          </cell>
          <cell r="BO98">
            <v>21687.503047984497</v>
          </cell>
          <cell r="BP98">
            <v>14.125309838549583</v>
          </cell>
          <cell r="BQ98">
            <v>27</v>
          </cell>
          <cell r="BR98">
            <v>0</v>
          </cell>
          <cell r="BS98">
            <v>360085.53821437323</v>
          </cell>
          <cell r="BT98">
            <v>0</v>
          </cell>
          <cell r="BU98">
            <v>20196</v>
          </cell>
          <cell r="BW98">
            <v>0</v>
          </cell>
          <cell r="BY98">
            <v>20196</v>
          </cell>
          <cell r="CA98">
            <v>37560.800000000003</v>
          </cell>
          <cell r="CC98">
            <v>22.445614035087718</v>
          </cell>
          <cell r="CD98">
            <v>0</v>
          </cell>
          <cell r="CE98">
            <v>314778.7228070175</v>
          </cell>
          <cell r="CF98">
            <v>0</v>
          </cell>
          <cell r="CG98">
            <v>16641.796491228069</v>
          </cell>
          <cell r="CH98">
            <v>0</v>
          </cell>
          <cell r="CI98">
            <v>15454</v>
          </cell>
          <cell r="CJ98">
            <v>0</v>
          </cell>
          <cell r="CK98">
            <v>16641.796491228069</v>
          </cell>
          <cell r="CL98">
            <v>0</v>
          </cell>
          <cell r="CM98">
            <v>9774</v>
          </cell>
          <cell r="CN98">
            <v>0</v>
          </cell>
          <cell r="CO98">
            <v>24</v>
          </cell>
          <cell r="CP98">
            <v>0</v>
          </cell>
          <cell r="CQ98">
            <v>367344</v>
          </cell>
          <cell r="CS98">
            <v>19464</v>
          </cell>
          <cell r="CU98">
            <v>0</v>
          </cell>
          <cell r="CW98">
            <v>19464</v>
          </cell>
          <cell r="CY98">
            <v>52565.277192982496</v>
          </cell>
          <cell r="DA98">
            <v>27.695804195804197</v>
          </cell>
          <cell r="DB98">
            <v>0</v>
          </cell>
          <cell r="DC98">
            <v>492099</v>
          </cell>
          <cell r="DD98">
            <v>0</v>
          </cell>
          <cell r="DE98">
            <v>23514</v>
          </cell>
          <cell r="DF98">
            <v>0</v>
          </cell>
          <cell r="DG98">
            <v>0</v>
          </cell>
          <cell r="DH98">
            <v>0</v>
          </cell>
          <cell r="DI98">
            <v>23514</v>
          </cell>
          <cell r="DJ98">
            <v>0</v>
          </cell>
          <cell r="DK98">
            <v>156294</v>
          </cell>
          <cell r="DL98">
            <v>0</v>
          </cell>
          <cell r="DM98">
            <v>32</v>
          </cell>
          <cell r="DN98">
            <v>0</v>
          </cell>
          <cell r="DO98">
            <v>545216</v>
          </cell>
          <cell r="DQ98">
            <v>28576</v>
          </cell>
          <cell r="DS98">
            <v>0</v>
          </cell>
          <cell r="DU98">
            <v>28576</v>
          </cell>
          <cell r="DW98">
            <v>148996.11087719299</v>
          </cell>
          <cell r="DY98">
            <v>29.98947368421053</v>
          </cell>
          <cell r="DZ98">
            <v>0</v>
          </cell>
          <cell r="EA98">
            <v>525462</v>
          </cell>
          <cell r="EC98">
            <v>25682</v>
          </cell>
          <cell r="EE98">
            <v>19012</v>
          </cell>
          <cell r="EG98">
            <v>25682</v>
          </cell>
          <cell r="EI98">
            <v>81772.2</v>
          </cell>
          <cell r="EK98">
            <v>36</v>
          </cell>
          <cell r="EL98">
            <v>0</v>
          </cell>
          <cell r="EM98">
            <v>675324</v>
          </cell>
          <cell r="EN98">
            <v>-6753</v>
          </cell>
          <cell r="EO98">
            <v>31392</v>
          </cell>
          <cell r="EP98">
            <v>-318</v>
          </cell>
          <cell r="EQ98">
            <v>0</v>
          </cell>
          <cell r="ER98">
            <v>0</v>
          </cell>
          <cell r="ES98">
            <v>31392</v>
          </cell>
          <cell r="ET98">
            <v>-318</v>
          </cell>
          <cell r="EU98">
            <v>171108.8</v>
          </cell>
          <cell r="EV98">
            <v>0</v>
          </cell>
          <cell r="EW98">
            <v>35.436619718309856</v>
          </cell>
          <cell r="EX98">
            <v>0</v>
          </cell>
          <cell r="EY98">
            <v>706748</v>
          </cell>
          <cell r="EZ98">
            <v>0</v>
          </cell>
          <cell r="FA98">
            <v>31645</v>
          </cell>
          <cell r="FB98">
            <v>0</v>
          </cell>
          <cell r="FC98">
            <v>0</v>
          </cell>
          <cell r="FD98">
            <v>0</v>
          </cell>
          <cell r="FE98">
            <v>31645</v>
          </cell>
          <cell r="FF98">
            <v>0</v>
          </cell>
          <cell r="FG98">
            <v>62136.5</v>
          </cell>
          <cell r="FH98">
            <v>0</v>
          </cell>
          <cell r="FI98">
            <v>33.354166666666671</v>
          </cell>
          <cell r="FJ98">
            <v>0</v>
          </cell>
          <cell r="FK98">
            <v>635931</v>
          </cell>
          <cell r="FL98">
            <v>0</v>
          </cell>
          <cell r="FM98">
            <v>29520</v>
          </cell>
          <cell r="FN98">
            <v>0</v>
          </cell>
          <cell r="FO98">
            <v>0</v>
          </cell>
          <cell r="FQ98">
            <v>29520</v>
          </cell>
          <cell r="FS98">
            <v>41759.465570731889</v>
          </cell>
          <cell r="FU98">
            <v>30.927083333333332</v>
          </cell>
          <cell r="FV98">
            <v>0</v>
          </cell>
          <cell r="FW98">
            <v>665335</v>
          </cell>
          <cell r="FX98">
            <v>0</v>
          </cell>
          <cell r="FY98">
            <v>27618</v>
          </cell>
          <cell r="FZ98">
            <v>0</v>
          </cell>
          <cell r="GA98">
            <v>0</v>
          </cell>
          <cell r="GB98">
            <v>0</v>
          </cell>
          <cell r="GC98">
            <v>27618</v>
          </cell>
          <cell r="GE98">
            <v>71108.287203437343</v>
          </cell>
          <cell r="GG98">
            <v>29.862542955326461</v>
          </cell>
          <cell r="GH98">
            <v>0</v>
          </cell>
          <cell r="GI98">
            <v>682897</v>
          </cell>
          <cell r="GJ98">
            <v>0</v>
          </cell>
          <cell r="GK98">
            <v>26667</v>
          </cell>
          <cell r="GL98">
            <v>0</v>
          </cell>
          <cell r="GM98">
            <v>0</v>
          </cell>
          <cell r="GO98">
            <v>26667</v>
          </cell>
          <cell r="GQ98">
            <v>16896.127762675169</v>
          </cell>
          <cell r="HE98">
            <v>-89</v>
          </cell>
        </row>
        <row r="99">
          <cell r="A99">
            <v>90</v>
          </cell>
          <cell r="B99" t="str">
            <v>EGREMONT</v>
          </cell>
          <cell r="E99">
            <v>0</v>
          </cell>
          <cell r="F99">
            <v>0</v>
          </cell>
          <cell r="J99">
            <v>0</v>
          </cell>
          <cell r="K99">
            <v>0</v>
          </cell>
          <cell r="L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L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Z99">
            <v>0</v>
          </cell>
          <cell r="BB99">
            <v>0</v>
          </cell>
          <cell r="BC99">
            <v>0</v>
          </cell>
          <cell r="BD99">
            <v>0</v>
          </cell>
          <cell r="BH99">
            <v>0</v>
          </cell>
          <cell r="BL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W99">
            <v>0</v>
          </cell>
          <cell r="BY99">
            <v>0</v>
          </cell>
          <cell r="CA99">
            <v>0</v>
          </cell>
          <cell r="CE99">
            <v>0</v>
          </cell>
          <cell r="CF99">
            <v>0</v>
          </cell>
          <cell r="CH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S99">
            <v>0</v>
          </cell>
          <cell r="CW99">
            <v>0</v>
          </cell>
          <cell r="CY99">
            <v>0</v>
          </cell>
          <cell r="DD99">
            <v>0</v>
          </cell>
          <cell r="DF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U99">
            <v>0</v>
          </cell>
          <cell r="DW99">
            <v>0</v>
          </cell>
          <cell r="EG99">
            <v>0</v>
          </cell>
          <cell r="EI99">
            <v>0</v>
          </cell>
          <cell r="EK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Q99">
            <v>0</v>
          </cell>
          <cell r="FS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E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O99">
            <v>0</v>
          </cell>
          <cell r="GQ99">
            <v>0</v>
          </cell>
          <cell r="HE99">
            <v>-90</v>
          </cell>
        </row>
        <row r="100">
          <cell r="A100">
            <v>91</v>
          </cell>
          <cell r="B100" t="str">
            <v>ERVING</v>
          </cell>
          <cell r="E100">
            <v>0</v>
          </cell>
          <cell r="F100">
            <v>0</v>
          </cell>
          <cell r="J100">
            <v>0</v>
          </cell>
          <cell r="K100">
            <v>0</v>
          </cell>
          <cell r="L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0</v>
          </cell>
          <cell r="V100">
            <v>0</v>
          </cell>
          <cell r="W100">
            <v>2</v>
          </cell>
          <cell r="X100">
            <v>0</v>
          </cell>
          <cell r="Y100">
            <v>11498</v>
          </cell>
          <cell r="Z100">
            <v>0</v>
          </cell>
          <cell r="AA100">
            <v>0</v>
          </cell>
          <cell r="AB100">
            <v>0</v>
          </cell>
          <cell r="AC100">
            <v>11498</v>
          </cell>
          <cell r="AD100">
            <v>0</v>
          </cell>
          <cell r="AE100">
            <v>4600</v>
          </cell>
          <cell r="AF100">
            <v>2</v>
          </cell>
          <cell r="AG100">
            <v>0</v>
          </cell>
          <cell r="AH100">
            <v>12900</v>
          </cell>
          <cell r="AJ100">
            <v>0</v>
          </cell>
          <cell r="AL100">
            <v>8301</v>
          </cell>
          <cell r="AN100">
            <v>0</v>
          </cell>
          <cell r="AO100">
            <v>1</v>
          </cell>
          <cell r="AP100">
            <v>0</v>
          </cell>
          <cell r="AQ100">
            <v>8049</v>
          </cell>
          <cell r="AR100">
            <v>0</v>
          </cell>
          <cell r="AS100">
            <v>0</v>
          </cell>
          <cell r="AT100">
            <v>0</v>
          </cell>
          <cell r="AU100">
            <v>5440</v>
          </cell>
          <cell r="AW100">
            <v>3</v>
          </cell>
          <cell r="AY100">
            <v>24465</v>
          </cell>
          <cell r="AZ100">
            <v>0</v>
          </cell>
          <cell r="BA100">
            <v>0</v>
          </cell>
          <cell r="BB100">
            <v>0</v>
          </cell>
          <cell r="BC100">
            <v>15113</v>
          </cell>
          <cell r="BD100">
            <v>22</v>
          </cell>
          <cell r="BE100">
            <v>2</v>
          </cell>
          <cell r="BF100">
            <v>0</v>
          </cell>
          <cell r="BG100">
            <v>16448</v>
          </cell>
          <cell r="BH100">
            <v>0</v>
          </cell>
          <cell r="BI100">
            <v>4.9000000000000004</v>
          </cell>
          <cell r="BJ100">
            <v>0</v>
          </cell>
          <cell r="BK100">
            <v>34394</v>
          </cell>
          <cell r="BL100">
            <v>0</v>
          </cell>
          <cell r="BM100">
            <v>8051</v>
          </cell>
          <cell r="BN100">
            <v>0</v>
          </cell>
          <cell r="BO100">
            <v>7497.6200241088018</v>
          </cell>
          <cell r="BP100">
            <v>4.8832825825038526</v>
          </cell>
          <cell r="BQ100">
            <v>5.529616724738676</v>
          </cell>
          <cell r="BR100">
            <v>0</v>
          </cell>
          <cell r="BS100">
            <v>53425.050086653944</v>
          </cell>
          <cell r="BT100">
            <v>0</v>
          </cell>
          <cell r="BU100">
            <v>3388.1533101045297</v>
          </cell>
          <cell r="BW100">
            <v>12542.607211438215</v>
          </cell>
          <cell r="BY100">
            <v>3388.1533101045297</v>
          </cell>
          <cell r="CA100">
            <v>29798.650086653943</v>
          </cell>
          <cell r="CC100">
            <v>6</v>
          </cell>
          <cell r="CD100">
            <v>0</v>
          </cell>
          <cell r="CE100">
            <v>74982</v>
          </cell>
          <cell r="CF100">
            <v>0</v>
          </cell>
          <cell r="CG100">
            <v>4656</v>
          </cell>
          <cell r="CH100">
            <v>0</v>
          </cell>
          <cell r="CI100">
            <v>0</v>
          </cell>
          <cell r="CJ100">
            <v>0</v>
          </cell>
          <cell r="CK100">
            <v>4656</v>
          </cell>
          <cell r="CL100">
            <v>0</v>
          </cell>
          <cell r="CM100">
            <v>40153.949913346056</v>
          </cell>
          <cell r="CN100">
            <v>0</v>
          </cell>
          <cell r="CO100">
            <v>8.6864111498257834</v>
          </cell>
          <cell r="CP100">
            <v>0</v>
          </cell>
          <cell r="CQ100">
            <v>100892.66550522648</v>
          </cell>
          <cell r="CS100">
            <v>7044.679442508711</v>
          </cell>
          <cell r="CU100">
            <v>0</v>
          </cell>
          <cell r="CW100">
            <v>7044.679442508711</v>
          </cell>
          <cell r="CY100">
            <v>46456.665505226483</v>
          </cell>
          <cell r="DA100">
            <v>14</v>
          </cell>
          <cell r="DB100">
            <v>0</v>
          </cell>
          <cell r="DC100">
            <v>178024</v>
          </cell>
          <cell r="DD100">
            <v>0</v>
          </cell>
          <cell r="DE100">
            <v>11886</v>
          </cell>
          <cell r="DF100">
            <v>0</v>
          </cell>
          <cell r="DG100">
            <v>0</v>
          </cell>
          <cell r="DH100">
            <v>0</v>
          </cell>
          <cell r="DI100">
            <v>11886</v>
          </cell>
          <cell r="DJ100">
            <v>0</v>
          </cell>
          <cell r="DK100">
            <v>101301</v>
          </cell>
          <cell r="DL100">
            <v>0</v>
          </cell>
          <cell r="DM100">
            <v>16</v>
          </cell>
          <cell r="DN100">
            <v>0</v>
          </cell>
          <cell r="DO100">
            <v>187695</v>
          </cell>
          <cell r="DQ100">
            <v>13095</v>
          </cell>
          <cell r="DS100">
            <v>13386</v>
          </cell>
          <cell r="DU100">
            <v>13095</v>
          </cell>
          <cell r="DW100">
            <v>66314.066898954698</v>
          </cell>
          <cell r="DY100">
            <v>13</v>
          </cell>
          <cell r="DZ100">
            <v>0</v>
          </cell>
          <cell r="EA100">
            <v>165659</v>
          </cell>
          <cell r="EC100">
            <v>11609</v>
          </cell>
          <cell r="EE100">
            <v>0</v>
          </cell>
          <cell r="EG100">
            <v>11609</v>
          </cell>
          <cell r="EI100">
            <v>36655.13379790941</v>
          </cell>
          <cell r="EK100">
            <v>16.162629757785467</v>
          </cell>
          <cell r="EL100">
            <v>0</v>
          </cell>
          <cell r="EM100">
            <v>212044</v>
          </cell>
          <cell r="EN100">
            <v>0</v>
          </cell>
          <cell r="EO100">
            <v>14419</v>
          </cell>
          <cell r="EP100">
            <v>0</v>
          </cell>
          <cell r="EQ100">
            <v>0</v>
          </cell>
          <cell r="ER100">
            <v>0</v>
          </cell>
          <cell r="ES100">
            <v>14419</v>
          </cell>
          <cell r="ET100">
            <v>0</v>
          </cell>
          <cell r="EU100">
            <v>50253.4</v>
          </cell>
          <cell r="EV100">
            <v>0</v>
          </cell>
          <cell r="EW100">
            <v>20.5</v>
          </cell>
          <cell r="EX100">
            <v>0</v>
          </cell>
          <cell r="EY100">
            <v>294394</v>
          </cell>
          <cell r="EZ100">
            <v>0</v>
          </cell>
          <cell r="FA100">
            <v>18307</v>
          </cell>
          <cell r="FB100">
            <v>0</v>
          </cell>
          <cell r="FC100">
            <v>0</v>
          </cell>
          <cell r="FD100">
            <v>0</v>
          </cell>
          <cell r="FE100">
            <v>18307</v>
          </cell>
          <cell r="FF100">
            <v>0</v>
          </cell>
          <cell r="FG100">
            <v>93946.25</v>
          </cell>
          <cell r="FH100">
            <v>0</v>
          </cell>
          <cell r="FI100">
            <v>16</v>
          </cell>
          <cell r="FJ100">
            <v>0</v>
          </cell>
          <cell r="FK100">
            <v>250374</v>
          </cell>
          <cell r="FL100">
            <v>0</v>
          </cell>
          <cell r="FM100">
            <v>14276</v>
          </cell>
          <cell r="FN100">
            <v>0</v>
          </cell>
          <cell r="FO100">
            <v>0</v>
          </cell>
          <cell r="FQ100">
            <v>14276</v>
          </cell>
          <cell r="FS100">
            <v>30801.652410994884</v>
          </cell>
          <cell r="FU100">
            <v>13.826989619377162</v>
          </cell>
          <cell r="FV100">
            <v>0</v>
          </cell>
          <cell r="FW100">
            <v>202695</v>
          </cell>
          <cell r="FX100">
            <v>0</v>
          </cell>
          <cell r="FY100">
            <v>12341</v>
          </cell>
          <cell r="FZ100">
            <v>0</v>
          </cell>
          <cell r="GA100">
            <v>0</v>
          </cell>
          <cell r="GB100">
            <v>0</v>
          </cell>
          <cell r="GC100">
            <v>12341</v>
          </cell>
          <cell r="GE100">
            <v>31333.755560123456</v>
          </cell>
          <cell r="GG100">
            <v>11.295918367346939</v>
          </cell>
          <cell r="GH100">
            <v>0</v>
          </cell>
          <cell r="GI100">
            <v>182461</v>
          </cell>
          <cell r="GJ100">
            <v>0</v>
          </cell>
          <cell r="GK100">
            <v>10080</v>
          </cell>
          <cell r="GL100">
            <v>0</v>
          </cell>
          <cell r="GM100">
            <v>0</v>
          </cell>
          <cell r="GO100">
            <v>10080</v>
          </cell>
          <cell r="GQ100">
            <v>0</v>
          </cell>
          <cell r="HE100">
            <v>-91</v>
          </cell>
        </row>
        <row r="101">
          <cell r="A101">
            <v>92</v>
          </cell>
          <cell r="B101" t="str">
            <v>ESSEX</v>
          </cell>
          <cell r="E101">
            <v>0</v>
          </cell>
          <cell r="F101">
            <v>0</v>
          </cell>
          <cell r="J101">
            <v>0</v>
          </cell>
          <cell r="K101">
            <v>0</v>
          </cell>
          <cell r="L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L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Z101">
            <v>0</v>
          </cell>
          <cell r="BB101">
            <v>0</v>
          </cell>
          <cell r="BC101">
            <v>0</v>
          </cell>
          <cell r="BD101">
            <v>0</v>
          </cell>
          <cell r="BH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W101">
            <v>0</v>
          </cell>
          <cell r="BY101">
            <v>0</v>
          </cell>
          <cell r="CA101">
            <v>0</v>
          </cell>
          <cell r="CE101">
            <v>0</v>
          </cell>
          <cell r="CF101">
            <v>0</v>
          </cell>
          <cell r="CH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S101">
            <v>0</v>
          </cell>
          <cell r="CW101">
            <v>0</v>
          </cell>
          <cell r="CY101">
            <v>0</v>
          </cell>
          <cell r="DD101">
            <v>0</v>
          </cell>
          <cell r="DF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U101">
            <v>0</v>
          </cell>
          <cell r="DW101">
            <v>0</v>
          </cell>
          <cell r="EG101">
            <v>0</v>
          </cell>
          <cell r="EI101">
            <v>0</v>
          </cell>
          <cell r="EK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Q101">
            <v>0</v>
          </cell>
          <cell r="FS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E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O101">
            <v>0</v>
          </cell>
          <cell r="GQ101">
            <v>0</v>
          </cell>
          <cell r="HE101">
            <v>-92</v>
          </cell>
        </row>
        <row r="102">
          <cell r="A102">
            <v>93</v>
          </cell>
          <cell r="B102" t="str">
            <v>EVERETT</v>
          </cell>
          <cell r="E102">
            <v>0</v>
          </cell>
          <cell r="F102">
            <v>0</v>
          </cell>
          <cell r="I102">
            <v>5</v>
          </cell>
          <cell r="J102">
            <v>23685</v>
          </cell>
          <cell r="K102">
            <v>0</v>
          </cell>
          <cell r="L102">
            <v>0</v>
          </cell>
          <cell r="M102">
            <v>0</v>
          </cell>
          <cell r="O102">
            <v>8.0500000000000007</v>
          </cell>
          <cell r="P102">
            <v>0</v>
          </cell>
          <cell r="Q102">
            <v>41639</v>
          </cell>
          <cell r="R102">
            <v>0</v>
          </cell>
          <cell r="S102">
            <v>0</v>
          </cell>
          <cell r="U102">
            <v>23685</v>
          </cell>
          <cell r="V102">
            <v>0</v>
          </cell>
          <cell r="W102">
            <v>66.900000000000006</v>
          </cell>
          <cell r="X102">
            <v>0</v>
          </cell>
          <cell r="Y102">
            <v>297325</v>
          </cell>
          <cell r="Z102">
            <v>0</v>
          </cell>
          <cell r="AA102">
            <v>78119</v>
          </cell>
          <cell r="AB102">
            <v>0</v>
          </cell>
          <cell r="AC102">
            <v>255686</v>
          </cell>
          <cell r="AD102">
            <v>0</v>
          </cell>
          <cell r="AE102">
            <v>0</v>
          </cell>
          <cell r="AF102">
            <v>106.73</v>
          </cell>
          <cell r="AG102">
            <v>0</v>
          </cell>
          <cell r="AH102">
            <v>612772</v>
          </cell>
          <cell r="AJ102">
            <v>29424</v>
          </cell>
          <cell r="AL102">
            <v>468859</v>
          </cell>
          <cell r="AN102">
            <v>0</v>
          </cell>
          <cell r="AO102">
            <v>139.62</v>
          </cell>
          <cell r="AP102">
            <v>0</v>
          </cell>
          <cell r="AQ102">
            <v>909667</v>
          </cell>
          <cell r="AR102">
            <v>0</v>
          </cell>
          <cell r="AS102">
            <v>13220</v>
          </cell>
          <cell r="AT102">
            <v>0</v>
          </cell>
          <cell r="AU102">
            <v>588438</v>
          </cell>
          <cell r="AW102">
            <v>180.27</v>
          </cell>
          <cell r="AY102">
            <v>1223547</v>
          </cell>
          <cell r="AZ102">
            <v>0</v>
          </cell>
          <cell r="BA102">
            <v>45915</v>
          </cell>
          <cell r="BB102">
            <v>0</v>
          </cell>
          <cell r="BC102">
            <v>550333</v>
          </cell>
          <cell r="BD102">
            <v>805</v>
          </cell>
          <cell r="BE102">
            <v>187.27</v>
          </cell>
          <cell r="BF102">
            <v>0</v>
          </cell>
          <cell r="BG102">
            <v>1458482</v>
          </cell>
          <cell r="BH102">
            <v>0</v>
          </cell>
          <cell r="BI102">
            <v>248.17</v>
          </cell>
          <cell r="BJ102">
            <v>0</v>
          </cell>
          <cell r="BK102">
            <v>1816951</v>
          </cell>
          <cell r="BL102">
            <v>0</v>
          </cell>
          <cell r="BM102">
            <v>14539</v>
          </cell>
          <cell r="BN102">
            <v>0</v>
          </cell>
          <cell r="BO102">
            <v>191163.55631874345</v>
          </cell>
          <cell r="BP102">
            <v>124.50693179693189</v>
          </cell>
          <cell r="BQ102">
            <v>275.6786673592668</v>
          </cell>
          <cell r="BR102">
            <v>0</v>
          </cell>
          <cell r="BS102">
            <v>2089979.467625808</v>
          </cell>
          <cell r="BT102">
            <v>0</v>
          </cell>
          <cell r="BU102">
            <v>204825.78604187438</v>
          </cell>
          <cell r="BW102">
            <v>14973.198051948053</v>
          </cell>
          <cell r="BY102">
            <v>204825.78604187438</v>
          </cell>
          <cell r="CA102">
            <v>582083.86762580799</v>
          </cell>
          <cell r="CC102">
            <v>283.68140288346666</v>
          </cell>
          <cell r="CD102">
            <v>0</v>
          </cell>
          <cell r="CE102">
            <v>2156905.9127252293</v>
          </cell>
          <cell r="CF102">
            <v>10750.433108103927</v>
          </cell>
          <cell r="CG102">
            <v>217840.22809702886</v>
          </cell>
          <cell r="CH102">
            <v>997.86150978590013</v>
          </cell>
          <cell r="CI102">
            <v>26263.114864864867</v>
          </cell>
          <cell r="CJ102">
            <v>373.88513513513317</v>
          </cell>
          <cell r="CK102">
            <v>217840.22809702886</v>
          </cell>
          <cell r="CL102">
            <v>1029.3209692453675</v>
          </cell>
          <cell r="CM102">
            <v>374131.44509942131</v>
          </cell>
          <cell r="CN102">
            <v>0</v>
          </cell>
          <cell r="CO102">
            <v>327.793981870572</v>
          </cell>
          <cell r="CP102">
            <v>0</v>
          </cell>
          <cell r="CQ102">
            <v>2601618.3067139247</v>
          </cell>
          <cell r="CS102">
            <v>262566.81560969143</v>
          </cell>
          <cell r="CU102">
            <v>36609.796160273203</v>
          </cell>
          <cell r="CW102">
            <v>262566.81560969143</v>
          </cell>
          <cell r="CY102">
            <v>604829.82709679939</v>
          </cell>
          <cell r="DA102">
            <v>335.49174621072092</v>
          </cell>
          <cell r="DB102">
            <v>0</v>
          </cell>
          <cell r="DC102">
            <v>2857646</v>
          </cell>
          <cell r="DD102">
            <v>0</v>
          </cell>
          <cell r="DE102">
            <v>278041</v>
          </cell>
          <cell r="DF102">
            <v>0</v>
          </cell>
          <cell r="DG102">
            <v>83415</v>
          </cell>
          <cell r="DH102">
            <v>0</v>
          </cell>
          <cell r="DI102">
            <v>278041</v>
          </cell>
          <cell r="DJ102">
            <v>0</v>
          </cell>
          <cell r="DK102">
            <v>545326</v>
          </cell>
          <cell r="DL102">
            <v>0</v>
          </cell>
          <cell r="DM102">
            <v>380.84795538944184</v>
          </cell>
          <cell r="DN102">
            <v>0</v>
          </cell>
          <cell r="DO102">
            <v>3353652</v>
          </cell>
          <cell r="DQ102">
            <v>335459</v>
          </cell>
          <cell r="DS102">
            <v>45338</v>
          </cell>
          <cell r="DU102">
            <v>335459</v>
          </cell>
          <cell r="DW102">
            <v>825357.48694550258</v>
          </cell>
          <cell r="DY102">
            <v>398.3156131942776</v>
          </cell>
          <cell r="DZ102">
            <v>0</v>
          </cell>
          <cell r="EA102">
            <v>3794976</v>
          </cell>
          <cell r="EC102">
            <v>348549</v>
          </cell>
          <cell r="EE102">
            <v>82512</v>
          </cell>
          <cell r="EG102">
            <v>348549</v>
          </cell>
          <cell r="EI102">
            <v>837038.50407118851</v>
          </cell>
          <cell r="EK102">
            <v>418.71931671621235</v>
          </cell>
          <cell r="EL102">
            <v>0</v>
          </cell>
          <cell r="EM102">
            <v>3945146</v>
          </cell>
          <cell r="EN102">
            <v>-37437</v>
          </cell>
          <cell r="EO102">
            <v>369419</v>
          </cell>
          <cell r="EP102">
            <v>-3572</v>
          </cell>
          <cell r="EQ102">
            <v>53436</v>
          </cell>
          <cell r="ER102">
            <v>0</v>
          </cell>
          <cell r="ES102">
            <v>369419</v>
          </cell>
          <cell r="ET102">
            <v>-3572</v>
          </cell>
          <cell r="EU102">
            <v>613366.80000000005</v>
          </cell>
          <cell r="EV102">
            <v>0</v>
          </cell>
          <cell r="EW102">
            <v>440.76708034981999</v>
          </cell>
          <cell r="EX102">
            <v>0</v>
          </cell>
          <cell r="EY102">
            <v>4289605</v>
          </cell>
          <cell r="EZ102">
            <v>10167</v>
          </cell>
          <cell r="FA102">
            <v>381925</v>
          </cell>
          <cell r="FB102">
            <v>893</v>
          </cell>
          <cell r="FC102">
            <v>110355</v>
          </cell>
          <cell r="FD102">
            <v>0</v>
          </cell>
          <cell r="FE102">
            <v>381925</v>
          </cell>
          <cell r="FF102">
            <v>893</v>
          </cell>
          <cell r="FG102">
            <v>521094.1</v>
          </cell>
          <cell r="FH102">
            <v>0</v>
          </cell>
          <cell r="FI102">
            <v>475.72742994288723</v>
          </cell>
          <cell r="FJ102">
            <v>0</v>
          </cell>
          <cell r="FK102">
            <v>4817749</v>
          </cell>
          <cell r="FL102">
            <v>0</v>
          </cell>
          <cell r="FM102">
            <v>420843</v>
          </cell>
          <cell r="FN102">
            <v>0</v>
          </cell>
          <cell r="FO102">
            <v>47614</v>
          </cell>
          <cell r="FQ102">
            <v>420843</v>
          </cell>
          <cell r="FS102">
            <v>660412.69397125486</v>
          </cell>
          <cell r="FU102">
            <v>505.75494705046492</v>
          </cell>
          <cell r="FV102">
            <v>0</v>
          </cell>
          <cell r="FW102">
            <v>5313979</v>
          </cell>
          <cell r="FX102">
            <v>0</v>
          </cell>
          <cell r="FY102">
            <v>446994</v>
          </cell>
          <cell r="FZ102">
            <v>0</v>
          </cell>
          <cell r="GA102">
            <v>60047</v>
          </cell>
          <cell r="GB102">
            <v>0</v>
          </cell>
          <cell r="GC102">
            <v>446994</v>
          </cell>
          <cell r="GE102">
            <v>724640.59023229952</v>
          </cell>
          <cell r="GG102">
            <v>541.34622696207418</v>
          </cell>
          <cell r="GH102">
            <v>0</v>
          </cell>
          <cell r="GI102">
            <v>5788883</v>
          </cell>
          <cell r="GJ102">
            <v>0</v>
          </cell>
          <cell r="GK102">
            <v>477997</v>
          </cell>
          <cell r="GL102">
            <v>0</v>
          </cell>
          <cell r="GM102">
            <v>61395</v>
          </cell>
          <cell r="GO102">
            <v>477997</v>
          </cell>
          <cell r="GQ102">
            <v>456897.77126782195</v>
          </cell>
          <cell r="HE102">
            <v>-93</v>
          </cell>
        </row>
        <row r="103">
          <cell r="A103">
            <v>94</v>
          </cell>
          <cell r="B103" t="str">
            <v>FAIRHAVEN</v>
          </cell>
          <cell r="E103">
            <v>0</v>
          </cell>
          <cell r="F103">
            <v>0</v>
          </cell>
          <cell r="J103">
            <v>0</v>
          </cell>
          <cell r="K103">
            <v>0</v>
          </cell>
          <cell r="L103">
            <v>6144</v>
          </cell>
          <cell r="Q103">
            <v>0</v>
          </cell>
          <cell r="R103">
            <v>0</v>
          </cell>
          <cell r="S103">
            <v>0</v>
          </cell>
          <cell r="U103">
            <v>0</v>
          </cell>
          <cell r="V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L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1</v>
          </cell>
          <cell r="AY103">
            <v>0</v>
          </cell>
          <cell r="AZ103">
            <v>0</v>
          </cell>
          <cell r="BA103">
            <v>7170</v>
          </cell>
          <cell r="BB103">
            <v>0</v>
          </cell>
          <cell r="BC103">
            <v>0</v>
          </cell>
          <cell r="BD103">
            <v>0</v>
          </cell>
          <cell r="BE103">
            <v>0.43</v>
          </cell>
          <cell r="BF103">
            <v>0</v>
          </cell>
          <cell r="BG103">
            <v>2906</v>
          </cell>
          <cell r="BH103">
            <v>0</v>
          </cell>
          <cell r="BL103">
            <v>0</v>
          </cell>
          <cell r="BN103">
            <v>0</v>
          </cell>
          <cell r="BO103">
            <v>533.31580237088588</v>
          </cell>
          <cell r="BP103">
            <v>0.34735446185834462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W103">
            <v>0</v>
          </cell>
          <cell r="BY103">
            <v>0</v>
          </cell>
          <cell r="CA103">
            <v>1162.4000000000001</v>
          </cell>
          <cell r="CE103">
            <v>0</v>
          </cell>
          <cell r="CF103">
            <v>0</v>
          </cell>
          <cell r="CH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S103">
            <v>0</v>
          </cell>
          <cell r="CW103">
            <v>0</v>
          </cell>
          <cell r="CY103">
            <v>0</v>
          </cell>
          <cell r="DA103">
            <v>4</v>
          </cell>
          <cell r="DB103">
            <v>0</v>
          </cell>
          <cell r="DC103">
            <v>36452</v>
          </cell>
          <cell r="DD103">
            <v>0</v>
          </cell>
          <cell r="DE103">
            <v>3396</v>
          </cell>
          <cell r="DF103">
            <v>0</v>
          </cell>
          <cell r="DG103">
            <v>0</v>
          </cell>
          <cell r="DH103">
            <v>0</v>
          </cell>
          <cell r="DI103">
            <v>3396</v>
          </cell>
          <cell r="DJ103">
            <v>0</v>
          </cell>
          <cell r="DK103">
            <v>36452</v>
          </cell>
          <cell r="DL103">
            <v>0</v>
          </cell>
          <cell r="DM103">
            <v>4.531979215871516</v>
          </cell>
          <cell r="DN103">
            <v>0</v>
          </cell>
          <cell r="DO103">
            <v>40119</v>
          </cell>
          <cell r="DQ103">
            <v>3895</v>
          </cell>
          <cell r="DS103">
            <v>1764</v>
          </cell>
          <cell r="DU103">
            <v>3895</v>
          </cell>
          <cell r="DW103">
            <v>25538.2</v>
          </cell>
          <cell r="DY103">
            <v>1</v>
          </cell>
          <cell r="DZ103">
            <v>0</v>
          </cell>
          <cell r="EA103">
            <v>9413</v>
          </cell>
          <cell r="EC103">
            <v>893</v>
          </cell>
          <cell r="EE103">
            <v>0</v>
          </cell>
          <cell r="EG103">
            <v>893</v>
          </cell>
          <cell r="EI103">
            <v>16781</v>
          </cell>
          <cell r="EK103">
            <v>1</v>
          </cell>
          <cell r="EL103">
            <v>0</v>
          </cell>
          <cell r="EM103">
            <v>9766</v>
          </cell>
          <cell r="EN103">
            <v>0</v>
          </cell>
          <cell r="EO103">
            <v>893</v>
          </cell>
          <cell r="EP103">
            <v>0</v>
          </cell>
          <cell r="EQ103">
            <v>0</v>
          </cell>
          <cell r="ER103">
            <v>0</v>
          </cell>
          <cell r="ES103">
            <v>893</v>
          </cell>
          <cell r="ET103">
            <v>0</v>
          </cell>
          <cell r="EU103">
            <v>1819.8</v>
          </cell>
          <cell r="EV103">
            <v>0</v>
          </cell>
          <cell r="EW103">
            <v>2</v>
          </cell>
          <cell r="EX103">
            <v>0</v>
          </cell>
          <cell r="EY103">
            <v>10412</v>
          </cell>
          <cell r="EZ103">
            <v>0</v>
          </cell>
          <cell r="FA103">
            <v>893</v>
          </cell>
          <cell r="FB103">
            <v>0</v>
          </cell>
          <cell r="FC103">
            <v>11305</v>
          </cell>
          <cell r="FD103">
            <v>0</v>
          </cell>
          <cell r="FE103">
            <v>893</v>
          </cell>
          <cell r="FF103">
            <v>0</v>
          </cell>
          <cell r="FG103">
            <v>734.25</v>
          </cell>
          <cell r="FH103">
            <v>0</v>
          </cell>
          <cell r="FI103">
            <v>4.90625</v>
          </cell>
          <cell r="FJ103">
            <v>0</v>
          </cell>
          <cell r="FK103">
            <v>49925</v>
          </cell>
          <cell r="FL103">
            <v>0</v>
          </cell>
          <cell r="FM103">
            <v>4367</v>
          </cell>
          <cell r="FN103">
            <v>0</v>
          </cell>
          <cell r="FO103">
            <v>0</v>
          </cell>
          <cell r="FQ103">
            <v>4367</v>
          </cell>
          <cell r="FS103">
            <v>38055.180157852541</v>
          </cell>
          <cell r="FU103">
            <v>6.9965397923875425</v>
          </cell>
          <cell r="FV103">
            <v>0</v>
          </cell>
          <cell r="FW103">
            <v>75012</v>
          </cell>
          <cell r="FX103">
            <v>0</v>
          </cell>
          <cell r="FY103">
            <v>6240</v>
          </cell>
          <cell r="FZ103">
            <v>0</v>
          </cell>
          <cell r="GA103">
            <v>0</v>
          </cell>
          <cell r="GB103">
            <v>0</v>
          </cell>
          <cell r="GC103">
            <v>6240</v>
          </cell>
          <cell r="GE103">
            <v>34284.948212987845</v>
          </cell>
          <cell r="GG103">
            <v>3.5</v>
          </cell>
          <cell r="GH103">
            <v>0</v>
          </cell>
          <cell r="GI103">
            <v>38820</v>
          </cell>
          <cell r="GJ103">
            <v>0</v>
          </cell>
          <cell r="GK103">
            <v>3118</v>
          </cell>
          <cell r="GL103">
            <v>0</v>
          </cell>
          <cell r="GM103">
            <v>0</v>
          </cell>
          <cell r="GO103">
            <v>3118</v>
          </cell>
          <cell r="GQ103">
            <v>0</v>
          </cell>
          <cell r="HE103">
            <v>-94</v>
          </cell>
        </row>
        <row r="104">
          <cell r="A104">
            <v>95</v>
          </cell>
          <cell r="B104" t="str">
            <v>FALL RIVER</v>
          </cell>
          <cell r="C104">
            <v>212.577</v>
          </cell>
          <cell r="D104">
            <v>1220618</v>
          </cell>
          <cell r="E104">
            <v>0</v>
          </cell>
          <cell r="F104">
            <v>1561500</v>
          </cell>
          <cell r="G104">
            <v>0</v>
          </cell>
          <cell r="I104">
            <v>315.79000000000002</v>
          </cell>
          <cell r="J104">
            <v>1907688</v>
          </cell>
          <cell r="K104">
            <v>0</v>
          </cell>
          <cell r="L104">
            <v>483734</v>
          </cell>
          <cell r="M104">
            <v>0</v>
          </cell>
          <cell r="O104">
            <v>396.94</v>
          </cell>
          <cell r="P104">
            <v>0</v>
          </cell>
          <cell r="Q104">
            <v>2385619</v>
          </cell>
          <cell r="R104">
            <v>0</v>
          </cell>
          <cell r="S104">
            <v>78593</v>
          </cell>
          <cell r="U104">
            <v>460384</v>
          </cell>
          <cell r="V104">
            <v>0</v>
          </cell>
          <cell r="W104">
            <v>473.51</v>
          </cell>
          <cell r="X104">
            <v>0</v>
          </cell>
          <cell r="Y104">
            <v>3059557</v>
          </cell>
          <cell r="Z104">
            <v>6597</v>
          </cell>
          <cell r="AA104">
            <v>64190</v>
          </cell>
          <cell r="AB104">
            <v>0</v>
          </cell>
          <cell r="AC104">
            <v>673938</v>
          </cell>
          <cell r="AD104">
            <v>6597</v>
          </cell>
          <cell r="AE104">
            <v>0</v>
          </cell>
          <cell r="AF104">
            <v>511.78</v>
          </cell>
          <cell r="AG104">
            <v>0</v>
          </cell>
          <cell r="AH104">
            <v>3532413</v>
          </cell>
          <cell r="AJ104">
            <v>7054</v>
          </cell>
          <cell r="AL104">
            <v>883816</v>
          </cell>
          <cell r="AN104">
            <v>0</v>
          </cell>
          <cell r="AO104">
            <v>559.29000000000099</v>
          </cell>
          <cell r="AP104">
            <v>0</v>
          </cell>
          <cell r="AQ104">
            <v>4137730</v>
          </cell>
          <cell r="AR104">
            <v>0</v>
          </cell>
          <cell r="AS104">
            <v>50777</v>
          </cell>
          <cell r="AT104">
            <v>0</v>
          </cell>
          <cell r="AU104">
            <v>1155967</v>
          </cell>
          <cell r="AW104">
            <v>595.82000000000005</v>
          </cell>
          <cell r="AY104">
            <v>4371923</v>
          </cell>
          <cell r="AZ104">
            <v>0</v>
          </cell>
          <cell r="BA104">
            <v>14503</v>
          </cell>
          <cell r="BB104">
            <v>0</v>
          </cell>
          <cell r="BC104">
            <v>699010</v>
          </cell>
          <cell r="BD104">
            <v>1022</v>
          </cell>
          <cell r="BE104">
            <v>599.6</v>
          </cell>
          <cell r="BF104">
            <v>0</v>
          </cell>
          <cell r="BG104">
            <v>4867811</v>
          </cell>
          <cell r="BH104">
            <v>0</v>
          </cell>
          <cell r="BI104">
            <v>648.66</v>
          </cell>
          <cell r="BJ104">
            <v>0</v>
          </cell>
          <cell r="BK104">
            <v>5823383</v>
          </cell>
          <cell r="BL104">
            <v>0</v>
          </cell>
          <cell r="BM104">
            <v>58670</v>
          </cell>
          <cell r="BN104">
            <v>0</v>
          </cell>
          <cell r="BO104">
            <v>411940.88262713153</v>
          </cell>
          <cell r="BP104">
            <v>268.30163847812219</v>
          </cell>
          <cell r="BQ104">
            <v>658.15331488527647</v>
          </cell>
          <cell r="BR104">
            <v>0</v>
          </cell>
          <cell r="BS104">
            <v>4790656.2736938996</v>
          </cell>
          <cell r="BT104">
            <v>0</v>
          </cell>
          <cell r="BU104">
            <v>485138.16427994909</v>
          </cell>
          <cell r="BW104">
            <v>77869.37687617651</v>
          </cell>
          <cell r="BY104">
            <v>485138.16427994909</v>
          </cell>
          <cell r="CA104">
            <v>771698.4</v>
          </cell>
          <cell r="CC104">
            <v>648.96556344480075</v>
          </cell>
          <cell r="CD104">
            <v>0</v>
          </cell>
          <cell r="CE104">
            <v>5091689.4864177732</v>
          </cell>
          <cell r="CF104">
            <v>0</v>
          </cell>
          <cell r="CG104">
            <v>499955.84480073309</v>
          </cell>
          <cell r="CH104">
            <v>0</v>
          </cell>
          <cell r="CI104">
            <v>40726.79391891892</v>
          </cell>
          <cell r="CJ104">
            <v>0</v>
          </cell>
          <cell r="CK104">
            <v>499955.84480073309</v>
          </cell>
          <cell r="CL104">
            <v>0</v>
          </cell>
          <cell r="CM104">
            <v>683262.21272387356</v>
          </cell>
          <cell r="CN104">
            <v>0</v>
          </cell>
          <cell r="CO104">
            <v>654.20611091894409</v>
          </cell>
          <cell r="CP104">
            <v>0</v>
          </cell>
          <cell r="CQ104">
            <v>5569493.7932664584</v>
          </cell>
          <cell r="CS104">
            <v>529464.24409085664</v>
          </cell>
          <cell r="CU104">
            <v>12635.450847457627</v>
          </cell>
          <cell r="CW104">
            <v>529464.24409085664</v>
          </cell>
          <cell r="CY104">
            <v>658424.30684868526</v>
          </cell>
          <cell r="DA104">
            <v>678.29629629629642</v>
          </cell>
          <cell r="DB104">
            <v>0</v>
          </cell>
          <cell r="DC104">
            <v>6128177</v>
          </cell>
          <cell r="DD104">
            <v>0</v>
          </cell>
          <cell r="DE104">
            <v>575035</v>
          </cell>
          <cell r="DF104">
            <v>0</v>
          </cell>
          <cell r="DG104">
            <v>9897</v>
          </cell>
          <cell r="DH104">
            <v>0</v>
          </cell>
          <cell r="DI104">
            <v>575035</v>
          </cell>
          <cell r="DJ104">
            <v>0</v>
          </cell>
          <cell r="DK104">
            <v>965779</v>
          </cell>
          <cell r="DL104">
            <v>0</v>
          </cell>
          <cell r="DM104">
            <v>675.19333036073488</v>
          </cell>
          <cell r="DN104">
            <v>0</v>
          </cell>
          <cell r="DO104">
            <v>5900149</v>
          </cell>
          <cell r="DQ104">
            <v>601673</v>
          </cell>
          <cell r="DS104">
            <v>13795</v>
          </cell>
          <cell r="DU104">
            <v>601673</v>
          </cell>
          <cell r="DW104">
            <v>526331.64677959902</v>
          </cell>
          <cell r="DY104">
            <v>706.86324473975651</v>
          </cell>
          <cell r="DZ104">
            <v>0</v>
          </cell>
          <cell r="EA104">
            <v>6448163</v>
          </cell>
          <cell r="EC104">
            <v>630338</v>
          </cell>
          <cell r="EE104">
            <v>9959</v>
          </cell>
          <cell r="EG104">
            <v>630338</v>
          </cell>
          <cell r="EI104">
            <v>771487.28269341658</v>
          </cell>
          <cell r="EK104">
            <v>711.0910342160339</v>
          </cell>
          <cell r="EL104">
            <v>0</v>
          </cell>
          <cell r="EM104">
            <v>6816110</v>
          </cell>
          <cell r="EN104">
            <v>0</v>
          </cell>
          <cell r="EO104">
            <v>629646</v>
          </cell>
          <cell r="EP104">
            <v>0</v>
          </cell>
          <cell r="EQ104">
            <v>63360</v>
          </cell>
          <cell r="ER104">
            <v>0</v>
          </cell>
          <cell r="ES104">
            <v>629646</v>
          </cell>
          <cell r="ET104">
            <v>0</v>
          </cell>
          <cell r="EU104">
            <v>696755.4</v>
          </cell>
          <cell r="EV104">
            <v>0</v>
          </cell>
          <cell r="EW104">
            <v>696.26832514332511</v>
          </cell>
          <cell r="EX104">
            <v>0</v>
          </cell>
          <cell r="EY104">
            <v>7280370</v>
          </cell>
          <cell r="EZ104">
            <v>0</v>
          </cell>
          <cell r="FA104">
            <v>619983</v>
          </cell>
          <cell r="FB104">
            <v>0</v>
          </cell>
          <cell r="FC104">
            <v>22758</v>
          </cell>
          <cell r="FD104">
            <v>0</v>
          </cell>
          <cell r="FE104">
            <v>619983</v>
          </cell>
          <cell r="FF104">
            <v>0</v>
          </cell>
          <cell r="FG104">
            <v>775452.35</v>
          </cell>
          <cell r="FH104">
            <v>0</v>
          </cell>
          <cell r="FI104">
            <v>723.68127147766313</v>
          </cell>
          <cell r="FJ104">
            <v>0</v>
          </cell>
          <cell r="FK104">
            <v>7103129</v>
          </cell>
          <cell r="FL104">
            <v>0</v>
          </cell>
          <cell r="FM104">
            <v>637319</v>
          </cell>
          <cell r="FN104">
            <v>0</v>
          </cell>
          <cell r="FO104">
            <v>108453</v>
          </cell>
          <cell r="FQ104">
            <v>637319</v>
          </cell>
          <cell r="FS104">
            <v>199117.18451079208</v>
          </cell>
          <cell r="FU104">
            <v>765.63118183176437</v>
          </cell>
          <cell r="FV104">
            <v>0</v>
          </cell>
          <cell r="FW104">
            <v>7598833</v>
          </cell>
          <cell r="FX104">
            <v>0</v>
          </cell>
          <cell r="FY104">
            <v>680142</v>
          </cell>
          <cell r="FZ104">
            <v>0</v>
          </cell>
          <cell r="GA104">
            <v>43443</v>
          </cell>
          <cell r="GB104">
            <v>0</v>
          </cell>
          <cell r="GC104">
            <v>680142</v>
          </cell>
          <cell r="GE104">
            <v>685169.08826756838</v>
          </cell>
          <cell r="GG104">
            <v>957.4590608877844</v>
          </cell>
          <cell r="GH104">
            <v>0</v>
          </cell>
          <cell r="GI104">
            <v>9550691</v>
          </cell>
          <cell r="GJ104">
            <v>0</v>
          </cell>
          <cell r="GK104">
            <v>843630</v>
          </cell>
          <cell r="GL104">
            <v>0</v>
          </cell>
          <cell r="GM104">
            <v>138618</v>
          </cell>
          <cell r="GO104">
            <v>843630</v>
          </cell>
          <cell r="GQ104">
            <v>1877852.3028470352</v>
          </cell>
          <cell r="HE104">
            <v>-95</v>
          </cell>
        </row>
        <row r="105">
          <cell r="A105">
            <v>96</v>
          </cell>
          <cell r="B105" t="str">
            <v>FALMOUTH</v>
          </cell>
          <cell r="E105">
            <v>0</v>
          </cell>
          <cell r="F105">
            <v>0</v>
          </cell>
          <cell r="J105">
            <v>0</v>
          </cell>
          <cell r="K105">
            <v>0</v>
          </cell>
          <cell r="L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2.08</v>
          </cell>
          <cell r="X105">
            <v>0</v>
          </cell>
          <cell r="Y105">
            <v>5939</v>
          </cell>
          <cell r="Z105">
            <v>0</v>
          </cell>
          <cell r="AA105">
            <v>6414</v>
          </cell>
          <cell r="AB105">
            <v>0</v>
          </cell>
          <cell r="AC105">
            <v>5939</v>
          </cell>
          <cell r="AD105">
            <v>0</v>
          </cell>
          <cell r="AE105">
            <v>0</v>
          </cell>
          <cell r="AF105">
            <v>9</v>
          </cell>
          <cell r="AG105">
            <v>0</v>
          </cell>
          <cell r="AH105">
            <v>57393</v>
          </cell>
          <cell r="AJ105">
            <v>0</v>
          </cell>
          <cell r="AL105">
            <v>55017</v>
          </cell>
          <cell r="AN105">
            <v>0</v>
          </cell>
          <cell r="AO105">
            <v>19.899999999999999</v>
          </cell>
          <cell r="AP105">
            <v>0</v>
          </cell>
          <cell r="AQ105">
            <v>110137</v>
          </cell>
          <cell r="AR105">
            <v>0</v>
          </cell>
          <cell r="AS105">
            <v>32259</v>
          </cell>
          <cell r="AT105">
            <v>0</v>
          </cell>
          <cell r="AU105">
            <v>85991</v>
          </cell>
          <cell r="AW105">
            <v>32.54</v>
          </cell>
          <cell r="AY105">
            <v>244908</v>
          </cell>
          <cell r="AZ105">
            <v>0</v>
          </cell>
          <cell r="BA105">
            <v>7765</v>
          </cell>
          <cell r="BB105">
            <v>0</v>
          </cell>
          <cell r="BC105">
            <v>166471</v>
          </cell>
          <cell r="BD105">
            <v>243</v>
          </cell>
          <cell r="BE105">
            <v>33.51</v>
          </cell>
          <cell r="BF105">
            <v>0</v>
          </cell>
          <cell r="BG105">
            <v>264159</v>
          </cell>
          <cell r="BH105">
            <v>0</v>
          </cell>
          <cell r="BI105">
            <v>37.159999999999997</v>
          </cell>
          <cell r="BJ105">
            <v>0</v>
          </cell>
          <cell r="BK105">
            <v>296782</v>
          </cell>
          <cell r="BL105">
            <v>0</v>
          </cell>
          <cell r="BM105">
            <v>26064</v>
          </cell>
          <cell r="BN105">
            <v>0</v>
          </cell>
          <cell r="BO105">
            <v>30000.390300608644</v>
          </cell>
          <cell r="BP105">
            <v>19.539584955258761</v>
          </cell>
          <cell r="BQ105">
            <v>38.902027027027032</v>
          </cell>
          <cell r="BR105">
            <v>0</v>
          </cell>
          <cell r="BS105">
            <v>311634.07320427336</v>
          </cell>
          <cell r="BT105">
            <v>0</v>
          </cell>
          <cell r="BU105">
            <v>26854.716216216217</v>
          </cell>
          <cell r="BW105">
            <v>28284.374235945663</v>
          </cell>
          <cell r="BY105">
            <v>26854.716216216217</v>
          </cell>
          <cell r="CA105">
            <v>42126.273204273355</v>
          </cell>
          <cell r="CC105">
            <v>32.387205387205384</v>
          </cell>
          <cell r="CD105">
            <v>0</v>
          </cell>
          <cell r="CE105">
            <v>313376.50168350164</v>
          </cell>
          <cell r="CF105">
            <v>0</v>
          </cell>
          <cell r="CG105">
            <v>25132.471380471379</v>
          </cell>
          <cell r="CH105">
            <v>0</v>
          </cell>
          <cell r="CI105">
            <v>0</v>
          </cell>
          <cell r="CJ105">
            <v>0</v>
          </cell>
          <cell r="CK105">
            <v>25132.471380471379</v>
          </cell>
          <cell r="CL105">
            <v>0</v>
          </cell>
          <cell r="CM105">
            <v>23702.428479228285</v>
          </cell>
          <cell r="CN105">
            <v>0</v>
          </cell>
          <cell r="CO105">
            <v>39.889273356401375</v>
          </cell>
          <cell r="CP105">
            <v>0</v>
          </cell>
          <cell r="CQ105">
            <v>401312.71669433464</v>
          </cell>
          <cell r="CS105">
            <v>29917.200692041519</v>
          </cell>
          <cell r="CU105">
            <v>35247</v>
          </cell>
          <cell r="CW105">
            <v>29917.200692041519</v>
          </cell>
          <cell r="CY105">
            <v>94922.215010832995</v>
          </cell>
          <cell r="DA105">
            <v>44.969491525423727</v>
          </cell>
          <cell r="DB105">
            <v>0</v>
          </cell>
          <cell r="DC105">
            <v>502755</v>
          </cell>
          <cell r="DD105">
            <v>0</v>
          </cell>
          <cell r="DE105">
            <v>37305</v>
          </cell>
          <cell r="DF105">
            <v>0</v>
          </cell>
          <cell r="DG105">
            <v>12640</v>
          </cell>
          <cell r="DH105">
            <v>0</v>
          </cell>
          <cell r="DI105">
            <v>37305</v>
          </cell>
          <cell r="DJ105">
            <v>0</v>
          </cell>
          <cell r="DK105">
            <v>154901</v>
          </cell>
          <cell r="DL105">
            <v>0</v>
          </cell>
          <cell r="DM105">
            <v>54.672413793103445</v>
          </cell>
          <cell r="DN105">
            <v>0</v>
          </cell>
          <cell r="DO105">
            <v>646719</v>
          </cell>
          <cell r="DQ105">
            <v>47036</v>
          </cell>
          <cell r="DS105">
            <v>26512</v>
          </cell>
          <cell r="DU105">
            <v>47036</v>
          </cell>
          <cell r="DW105">
            <v>240003.85598773242</v>
          </cell>
          <cell r="DY105">
            <v>65.484581761571164</v>
          </cell>
          <cell r="DZ105">
            <v>0</v>
          </cell>
          <cell r="EA105">
            <v>816156</v>
          </cell>
          <cell r="EC105">
            <v>55784</v>
          </cell>
          <cell r="EE105">
            <v>41793</v>
          </cell>
          <cell r="EG105">
            <v>55784</v>
          </cell>
          <cell r="EI105">
            <v>296392.31332226616</v>
          </cell>
          <cell r="EK105">
            <v>51.17647058823529</v>
          </cell>
          <cell r="EL105">
            <v>0</v>
          </cell>
          <cell r="EM105">
            <v>656920</v>
          </cell>
          <cell r="EN105">
            <v>594</v>
          </cell>
          <cell r="EO105">
            <v>44765</v>
          </cell>
          <cell r="EP105">
            <v>42</v>
          </cell>
          <cell r="EQ105">
            <v>14019</v>
          </cell>
          <cell r="ER105">
            <v>0</v>
          </cell>
          <cell r="ES105">
            <v>44765</v>
          </cell>
          <cell r="ET105">
            <v>42</v>
          </cell>
          <cell r="EU105">
            <v>159247.79999999999</v>
          </cell>
          <cell r="EV105">
            <v>0</v>
          </cell>
          <cell r="EW105">
            <v>76.751748251748253</v>
          </cell>
          <cell r="EX105">
            <v>0</v>
          </cell>
          <cell r="EY105">
            <v>879240</v>
          </cell>
          <cell r="EZ105">
            <v>0</v>
          </cell>
          <cell r="FA105">
            <v>58717</v>
          </cell>
          <cell r="FB105">
            <v>0</v>
          </cell>
          <cell r="FC105">
            <v>156313</v>
          </cell>
          <cell r="FD105">
            <v>0</v>
          </cell>
          <cell r="FE105">
            <v>58717</v>
          </cell>
          <cell r="FF105">
            <v>0</v>
          </cell>
          <cell r="FG105">
            <v>290688.8</v>
          </cell>
          <cell r="FH105">
            <v>0</v>
          </cell>
          <cell r="FI105">
            <v>79.608184015927179</v>
          </cell>
          <cell r="FJ105">
            <v>0</v>
          </cell>
          <cell r="FK105">
            <v>1077350</v>
          </cell>
          <cell r="FL105">
            <v>0</v>
          </cell>
          <cell r="FM105">
            <v>68700</v>
          </cell>
          <cell r="FN105">
            <v>0</v>
          </cell>
          <cell r="FO105">
            <v>39110</v>
          </cell>
          <cell r="FQ105">
            <v>68700</v>
          </cell>
          <cell r="FS105">
            <v>242369.17897995704</v>
          </cell>
          <cell r="FU105">
            <v>76.925170068027214</v>
          </cell>
          <cell r="FV105">
            <v>0</v>
          </cell>
          <cell r="FW105">
            <v>1009099</v>
          </cell>
          <cell r="FX105">
            <v>0</v>
          </cell>
          <cell r="FY105">
            <v>65196</v>
          </cell>
          <cell r="FZ105">
            <v>0</v>
          </cell>
          <cell r="GA105">
            <v>53808</v>
          </cell>
          <cell r="GB105">
            <v>0</v>
          </cell>
          <cell r="GC105">
            <v>65196</v>
          </cell>
          <cell r="GE105">
            <v>102331.54037474428</v>
          </cell>
          <cell r="GG105">
            <v>74.597762816466798</v>
          </cell>
          <cell r="GH105">
            <v>0</v>
          </cell>
          <cell r="GI105">
            <v>1007847</v>
          </cell>
          <cell r="GJ105">
            <v>0</v>
          </cell>
          <cell r="GK105">
            <v>64440</v>
          </cell>
          <cell r="GL105">
            <v>0</v>
          </cell>
          <cell r="GM105">
            <v>29800</v>
          </cell>
          <cell r="GO105">
            <v>64440</v>
          </cell>
          <cell r="GQ105">
            <v>0</v>
          </cell>
          <cell r="HE105">
            <v>-96</v>
          </cell>
        </row>
        <row r="106">
          <cell r="A106">
            <v>97</v>
          </cell>
          <cell r="B106" t="str">
            <v>FITCHBURG</v>
          </cell>
          <cell r="C106">
            <v>4</v>
          </cell>
          <cell r="D106">
            <v>22476</v>
          </cell>
          <cell r="E106">
            <v>0</v>
          </cell>
          <cell r="F106">
            <v>21076</v>
          </cell>
          <cell r="G106">
            <v>0</v>
          </cell>
          <cell r="I106">
            <v>3</v>
          </cell>
          <cell r="J106">
            <v>17247</v>
          </cell>
          <cell r="K106">
            <v>0</v>
          </cell>
          <cell r="L106">
            <v>17954</v>
          </cell>
          <cell r="M106">
            <v>0</v>
          </cell>
          <cell r="O106">
            <v>4.5199999999999996</v>
          </cell>
          <cell r="P106">
            <v>0</v>
          </cell>
          <cell r="Q106">
            <v>18966</v>
          </cell>
          <cell r="R106">
            <v>0</v>
          </cell>
          <cell r="S106">
            <v>9609</v>
          </cell>
          <cell r="U106">
            <v>11450</v>
          </cell>
          <cell r="V106">
            <v>0</v>
          </cell>
          <cell r="W106">
            <v>7.87</v>
          </cell>
          <cell r="X106">
            <v>0</v>
          </cell>
          <cell r="Y106">
            <v>46937</v>
          </cell>
          <cell r="Z106">
            <v>0</v>
          </cell>
          <cell r="AA106">
            <v>0</v>
          </cell>
          <cell r="AB106">
            <v>0</v>
          </cell>
          <cell r="AC106">
            <v>27971</v>
          </cell>
          <cell r="AD106">
            <v>0</v>
          </cell>
          <cell r="AE106">
            <v>0</v>
          </cell>
          <cell r="AF106">
            <v>7.3</v>
          </cell>
          <cell r="AG106">
            <v>0</v>
          </cell>
          <cell r="AH106">
            <v>46990</v>
          </cell>
          <cell r="AJ106">
            <v>0</v>
          </cell>
          <cell r="AL106">
            <v>16836</v>
          </cell>
          <cell r="AN106">
            <v>0</v>
          </cell>
          <cell r="AO106">
            <v>6.16</v>
          </cell>
          <cell r="AP106">
            <v>0</v>
          </cell>
          <cell r="AQ106">
            <v>42054</v>
          </cell>
          <cell r="AR106">
            <v>0</v>
          </cell>
          <cell r="AS106">
            <v>0</v>
          </cell>
          <cell r="AT106">
            <v>0</v>
          </cell>
          <cell r="AU106">
            <v>11221</v>
          </cell>
          <cell r="AW106">
            <v>6</v>
          </cell>
          <cell r="AY106">
            <v>44040</v>
          </cell>
          <cell r="AZ106">
            <v>0</v>
          </cell>
          <cell r="BA106">
            <v>0</v>
          </cell>
          <cell r="BB106">
            <v>0</v>
          </cell>
          <cell r="BC106">
            <v>1787</v>
          </cell>
          <cell r="BD106">
            <v>2</v>
          </cell>
          <cell r="BE106">
            <v>109.23</v>
          </cell>
          <cell r="BF106">
            <v>0</v>
          </cell>
          <cell r="BG106">
            <v>846646</v>
          </cell>
          <cell r="BH106">
            <v>0</v>
          </cell>
          <cell r="BI106">
            <v>155.22999999999999</v>
          </cell>
          <cell r="BJ106">
            <v>0</v>
          </cell>
          <cell r="BK106">
            <v>1177834</v>
          </cell>
          <cell r="BL106">
            <v>0</v>
          </cell>
          <cell r="BM106">
            <v>31873</v>
          </cell>
          <cell r="BN106">
            <v>0</v>
          </cell>
          <cell r="BO106">
            <v>248839.72112618992</v>
          </cell>
          <cell r="BP106">
            <v>162.07205381221138</v>
          </cell>
          <cell r="BQ106">
            <v>176.81915595495394</v>
          </cell>
          <cell r="BR106">
            <v>0</v>
          </cell>
          <cell r="BS106">
            <v>1342186.6094869752</v>
          </cell>
          <cell r="BT106">
            <v>0</v>
          </cell>
          <cell r="BU106">
            <v>130764.72865430552</v>
          </cell>
          <cell r="BW106">
            <v>17176</v>
          </cell>
          <cell r="BY106">
            <v>130764.72865430552</v>
          </cell>
          <cell r="CA106">
            <v>684107.80948697519</v>
          </cell>
          <cell r="CC106">
            <v>178.05084745762713</v>
          </cell>
          <cell r="CD106">
            <v>0</v>
          </cell>
          <cell r="CE106">
            <v>1396482.4067796611</v>
          </cell>
          <cell r="CF106">
            <v>0</v>
          </cell>
          <cell r="CG106">
            <v>134287.45762711862</v>
          </cell>
          <cell r="CH106">
            <v>0</v>
          </cell>
          <cell r="CI106">
            <v>44335</v>
          </cell>
          <cell r="CJ106">
            <v>0</v>
          </cell>
          <cell r="CK106">
            <v>134287.45762711862</v>
          </cell>
          <cell r="CL106">
            <v>0</v>
          </cell>
          <cell r="CM106">
            <v>285382.79729268583</v>
          </cell>
          <cell r="CN106">
            <v>0</v>
          </cell>
          <cell r="CO106">
            <v>179.29452054794521</v>
          </cell>
          <cell r="CP106">
            <v>0</v>
          </cell>
          <cell r="CQ106">
            <v>1493212.8439408338</v>
          </cell>
          <cell r="CS106">
            <v>140803.76830590173</v>
          </cell>
          <cell r="CU106">
            <v>53356.205479452052</v>
          </cell>
          <cell r="CW106">
            <v>140803.76830590173</v>
          </cell>
          <cell r="CY106">
            <v>195048.43716117274</v>
          </cell>
          <cell r="DA106">
            <v>154.80911188004615</v>
          </cell>
          <cell r="DB106">
            <v>0</v>
          </cell>
          <cell r="DC106">
            <v>1336504</v>
          </cell>
          <cell r="DD106">
            <v>0</v>
          </cell>
          <cell r="DE106">
            <v>128200</v>
          </cell>
          <cell r="DF106">
            <v>0</v>
          </cell>
          <cell r="DG106">
            <v>37013</v>
          </cell>
          <cell r="DH106">
            <v>0</v>
          </cell>
          <cell r="DI106">
            <v>128200</v>
          </cell>
          <cell r="DJ106">
            <v>0</v>
          </cell>
          <cell r="DK106">
            <v>79757</v>
          </cell>
          <cell r="DL106">
            <v>0</v>
          </cell>
          <cell r="DM106">
            <v>176.43538827002467</v>
          </cell>
          <cell r="DN106">
            <v>0</v>
          </cell>
          <cell r="DO106">
            <v>1614265</v>
          </cell>
          <cell r="DQ106">
            <v>150416</v>
          </cell>
          <cell r="DS106">
            <v>84112</v>
          </cell>
          <cell r="DU106">
            <v>150416</v>
          </cell>
          <cell r="DW106">
            <v>316453.1748644691</v>
          </cell>
          <cell r="DY106">
            <v>191.57870700727847</v>
          </cell>
          <cell r="DZ106">
            <v>0</v>
          </cell>
          <cell r="EA106">
            <v>1800906</v>
          </cell>
          <cell r="EC106">
            <v>166604</v>
          </cell>
          <cell r="EE106">
            <v>51803</v>
          </cell>
          <cell r="EG106">
            <v>166604</v>
          </cell>
          <cell r="EI106">
            <v>353297.6</v>
          </cell>
          <cell r="EK106">
            <v>205.22727272727266</v>
          </cell>
          <cell r="EL106">
            <v>0</v>
          </cell>
          <cell r="EM106">
            <v>1985209</v>
          </cell>
          <cell r="EN106">
            <v>0</v>
          </cell>
          <cell r="EO106">
            <v>175912</v>
          </cell>
          <cell r="EP106">
            <v>0</v>
          </cell>
          <cell r="EQ106">
            <v>90738</v>
          </cell>
          <cell r="ER106">
            <v>0</v>
          </cell>
          <cell r="ES106">
            <v>175912</v>
          </cell>
          <cell r="ET106">
            <v>0</v>
          </cell>
          <cell r="EU106">
            <v>407392</v>
          </cell>
          <cell r="EV106">
            <v>0</v>
          </cell>
          <cell r="EW106">
            <v>189.17013888888891</v>
          </cell>
          <cell r="EX106">
            <v>0</v>
          </cell>
          <cell r="EY106">
            <v>1829272</v>
          </cell>
          <cell r="EZ106">
            <v>0</v>
          </cell>
          <cell r="FA106">
            <v>164457</v>
          </cell>
          <cell r="FB106">
            <v>0</v>
          </cell>
          <cell r="FC106">
            <v>54175</v>
          </cell>
          <cell r="FD106">
            <v>0</v>
          </cell>
          <cell r="FE106">
            <v>164457</v>
          </cell>
          <cell r="FF106">
            <v>0</v>
          </cell>
          <cell r="FG106">
            <v>120732.15</v>
          </cell>
          <cell r="FH106">
            <v>0</v>
          </cell>
          <cell r="FI106">
            <v>183.43103448275869</v>
          </cell>
          <cell r="FJ106">
            <v>0</v>
          </cell>
          <cell r="FK106">
            <v>1878952</v>
          </cell>
          <cell r="FL106">
            <v>0</v>
          </cell>
          <cell r="FM106">
            <v>155521</v>
          </cell>
          <cell r="FN106">
            <v>0</v>
          </cell>
          <cell r="FO106">
            <v>107412</v>
          </cell>
          <cell r="FQ106">
            <v>155521</v>
          </cell>
          <cell r="FS106">
            <v>91643.619151097155</v>
          </cell>
          <cell r="FU106">
            <v>173.25694444444446</v>
          </cell>
          <cell r="FV106">
            <v>0</v>
          </cell>
          <cell r="FW106">
            <v>1876667</v>
          </cell>
          <cell r="FX106">
            <v>0</v>
          </cell>
          <cell r="FY106">
            <v>152039</v>
          </cell>
          <cell r="FZ106">
            <v>0</v>
          </cell>
          <cell r="GA106">
            <v>34302</v>
          </cell>
          <cell r="GB106">
            <v>0</v>
          </cell>
          <cell r="GC106">
            <v>152039</v>
          </cell>
          <cell r="GE106">
            <v>56950.83797898292</v>
          </cell>
          <cell r="GG106">
            <v>178.83774834437088</v>
          </cell>
          <cell r="GH106">
            <v>0</v>
          </cell>
          <cell r="GI106">
            <v>1861678</v>
          </cell>
          <cell r="GJ106">
            <v>0</v>
          </cell>
          <cell r="GK106">
            <v>155235</v>
          </cell>
          <cell r="GL106">
            <v>0</v>
          </cell>
          <cell r="GM106">
            <v>58265</v>
          </cell>
          <cell r="GO106">
            <v>155235</v>
          </cell>
          <cell r="GQ106">
            <v>0</v>
          </cell>
          <cell r="HE106">
            <v>-97</v>
          </cell>
        </row>
        <row r="107">
          <cell r="A107">
            <v>98</v>
          </cell>
          <cell r="B107" t="str">
            <v>FLORIDA</v>
          </cell>
          <cell r="E107">
            <v>0</v>
          </cell>
          <cell r="F107">
            <v>0</v>
          </cell>
          <cell r="J107">
            <v>0</v>
          </cell>
          <cell r="K107">
            <v>0</v>
          </cell>
          <cell r="L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L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Z107">
            <v>0</v>
          </cell>
          <cell r="BB107">
            <v>0</v>
          </cell>
          <cell r="BC107">
            <v>0</v>
          </cell>
          <cell r="BD107">
            <v>0</v>
          </cell>
          <cell r="BH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W107">
            <v>0</v>
          </cell>
          <cell r="BY107">
            <v>0</v>
          </cell>
          <cell r="CA107">
            <v>0</v>
          </cell>
          <cell r="CC107">
            <v>2</v>
          </cell>
          <cell r="CD107">
            <v>0</v>
          </cell>
          <cell r="CE107">
            <v>20088</v>
          </cell>
          <cell r="CF107">
            <v>0</v>
          </cell>
          <cell r="CG107">
            <v>1552</v>
          </cell>
          <cell r="CH107">
            <v>0</v>
          </cell>
          <cell r="CI107">
            <v>0</v>
          </cell>
          <cell r="CJ107">
            <v>0</v>
          </cell>
          <cell r="CK107">
            <v>1552</v>
          </cell>
          <cell r="CL107">
            <v>0</v>
          </cell>
          <cell r="CM107">
            <v>20088</v>
          </cell>
          <cell r="CN107">
            <v>0</v>
          </cell>
          <cell r="CO107">
            <v>3</v>
          </cell>
          <cell r="CP107">
            <v>0</v>
          </cell>
          <cell r="CQ107">
            <v>33906</v>
          </cell>
          <cell r="CS107">
            <v>2433</v>
          </cell>
          <cell r="CU107">
            <v>0</v>
          </cell>
          <cell r="CW107">
            <v>2433</v>
          </cell>
          <cell r="CY107">
            <v>25871</v>
          </cell>
          <cell r="DA107">
            <v>4.5164473684210522</v>
          </cell>
          <cell r="DB107">
            <v>0</v>
          </cell>
          <cell r="DC107">
            <v>50377</v>
          </cell>
          <cell r="DD107">
            <v>0</v>
          </cell>
          <cell r="DE107">
            <v>3834</v>
          </cell>
          <cell r="DF107">
            <v>0</v>
          </cell>
          <cell r="DG107">
            <v>0</v>
          </cell>
          <cell r="DH107">
            <v>0</v>
          </cell>
          <cell r="DI107">
            <v>3834</v>
          </cell>
          <cell r="DJ107">
            <v>0</v>
          </cell>
          <cell r="DK107">
            <v>32797</v>
          </cell>
          <cell r="DL107">
            <v>0</v>
          </cell>
          <cell r="DM107">
            <v>3.9966777408637872</v>
          </cell>
          <cell r="DN107">
            <v>0</v>
          </cell>
          <cell r="DO107">
            <v>45334</v>
          </cell>
          <cell r="DQ107">
            <v>3569</v>
          </cell>
          <cell r="DS107">
            <v>0</v>
          </cell>
          <cell r="DU107">
            <v>3569</v>
          </cell>
          <cell r="DW107">
            <v>15409.8</v>
          </cell>
          <cell r="DY107">
            <v>3.9435215946843853</v>
          </cell>
          <cell r="DZ107">
            <v>0</v>
          </cell>
          <cell r="EA107">
            <v>56353</v>
          </cell>
          <cell r="EC107">
            <v>3522</v>
          </cell>
          <cell r="EE107">
            <v>0</v>
          </cell>
          <cell r="EG107">
            <v>3522</v>
          </cell>
          <cell r="EI107">
            <v>17607.400000000001</v>
          </cell>
          <cell r="EK107">
            <v>4.6644736842105265</v>
          </cell>
          <cell r="EL107">
            <v>0</v>
          </cell>
          <cell r="EM107">
            <v>57135</v>
          </cell>
          <cell r="EN107">
            <v>0</v>
          </cell>
          <cell r="EO107">
            <v>4165</v>
          </cell>
          <cell r="EP107">
            <v>0</v>
          </cell>
          <cell r="EQ107">
            <v>0</v>
          </cell>
          <cell r="ER107">
            <v>0</v>
          </cell>
          <cell r="ES107">
            <v>4165</v>
          </cell>
          <cell r="ET107">
            <v>0</v>
          </cell>
          <cell r="EU107">
            <v>7393.4</v>
          </cell>
          <cell r="EV107">
            <v>0</v>
          </cell>
          <cell r="EW107">
            <v>3</v>
          </cell>
          <cell r="EX107">
            <v>0</v>
          </cell>
          <cell r="EY107">
            <v>40443</v>
          </cell>
          <cell r="EZ107">
            <v>0</v>
          </cell>
          <cell r="FA107">
            <v>2679</v>
          </cell>
          <cell r="FB107">
            <v>0</v>
          </cell>
          <cell r="FC107">
            <v>0</v>
          </cell>
          <cell r="FD107">
            <v>0</v>
          </cell>
          <cell r="FE107">
            <v>2679</v>
          </cell>
          <cell r="FF107">
            <v>0</v>
          </cell>
          <cell r="FG107">
            <v>4603.1000000000004</v>
          </cell>
          <cell r="FH107">
            <v>0</v>
          </cell>
          <cell r="FI107">
            <v>2.2284768211920527</v>
          </cell>
          <cell r="FJ107">
            <v>0</v>
          </cell>
          <cell r="FK107">
            <v>29410</v>
          </cell>
          <cell r="FL107">
            <v>0</v>
          </cell>
          <cell r="FM107">
            <v>1990</v>
          </cell>
          <cell r="FN107">
            <v>0</v>
          </cell>
          <cell r="FO107">
            <v>0</v>
          </cell>
          <cell r="FQ107">
            <v>1990</v>
          </cell>
          <cell r="FS107">
            <v>187.10445632810035</v>
          </cell>
          <cell r="FU107">
            <v>2</v>
          </cell>
          <cell r="FV107">
            <v>0</v>
          </cell>
          <cell r="FW107">
            <v>26532</v>
          </cell>
          <cell r="FX107">
            <v>0</v>
          </cell>
          <cell r="FY107">
            <v>1786</v>
          </cell>
          <cell r="FZ107">
            <v>0</v>
          </cell>
          <cell r="GA107">
            <v>0</v>
          </cell>
          <cell r="GB107">
            <v>0</v>
          </cell>
          <cell r="GC107">
            <v>1786</v>
          </cell>
          <cell r="GE107">
            <v>190.3367137764908</v>
          </cell>
          <cell r="GG107">
            <v>1</v>
          </cell>
          <cell r="GH107">
            <v>0</v>
          </cell>
          <cell r="GI107">
            <v>15044</v>
          </cell>
          <cell r="GJ107">
            <v>0</v>
          </cell>
          <cell r="GK107">
            <v>893</v>
          </cell>
          <cell r="GL107">
            <v>0</v>
          </cell>
          <cell r="GM107">
            <v>0</v>
          </cell>
          <cell r="GO107">
            <v>893</v>
          </cell>
          <cell r="GQ107">
            <v>0</v>
          </cell>
          <cell r="HE107">
            <v>-98</v>
          </cell>
        </row>
        <row r="108">
          <cell r="A108">
            <v>99</v>
          </cell>
          <cell r="B108" t="str">
            <v>FOXBOROUGH</v>
          </cell>
          <cell r="E108">
            <v>0</v>
          </cell>
          <cell r="F108">
            <v>10946</v>
          </cell>
          <cell r="J108">
            <v>0</v>
          </cell>
          <cell r="K108">
            <v>0</v>
          </cell>
          <cell r="L108">
            <v>0</v>
          </cell>
          <cell r="O108">
            <v>22.85</v>
          </cell>
          <cell r="P108">
            <v>0</v>
          </cell>
          <cell r="Q108">
            <v>125265</v>
          </cell>
          <cell r="R108">
            <v>0</v>
          </cell>
          <cell r="S108">
            <v>12544</v>
          </cell>
          <cell r="U108">
            <v>114361</v>
          </cell>
          <cell r="V108">
            <v>0</v>
          </cell>
          <cell r="W108">
            <v>115.12</v>
          </cell>
          <cell r="X108">
            <v>0</v>
          </cell>
          <cell r="Y108">
            <v>699624</v>
          </cell>
          <cell r="Z108">
            <v>0</v>
          </cell>
          <cell r="AA108">
            <v>53375</v>
          </cell>
          <cell r="AB108">
            <v>0</v>
          </cell>
          <cell r="AC108">
            <v>574359</v>
          </cell>
          <cell r="AD108">
            <v>0</v>
          </cell>
          <cell r="AE108">
            <v>0</v>
          </cell>
          <cell r="AF108">
            <v>124.77</v>
          </cell>
          <cell r="AG108">
            <v>0</v>
          </cell>
          <cell r="AH108">
            <v>870351</v>
          </cell>
          <cell r="AJ108">
            <v>7032</v>
          </cell>
          <cell r="AL108">
            <v>515342</v>
          </cell>
          <cell r="AN108">
            <v>0</v>
          </cell>
          <cell r="AO108">
            <v>126.13</v>
          </cell>
          <cell r="AP108">
            <v>0</v>
          </cell>
          <cell r="AQ108">
            <v>896268</v>
          </cell>
          <cell r="AR108">
            <v>0</v>
          </cell>
          <cell r="AS108">
            <v>4930</v>
          </cell>
          <cell r="AT108">
            <v>0</v>
          </cell>
          <cell r="AU108">
            <v>358096</v>
          </cell>
          <cell r="AW108">
            <v>126.05</v>
          </cell>
          <cell r="AY108">
            <v>963328</v>
          </cell>
          <cell r="AZ108">
            <v>-387</v>
          </cell>
          <cell r="BA108">
            <v>1084</v>
          </cell>
          <cell r="BB108">
            <v>0</v>
          </cell>
          <cell r="BC108">
            <v>134336</v>
          </cell>
          <cell r="BD108">
            <v>-149</v>
          </cell>
          <cell r="BE108">
            <v>127.89</v>
          </cell>
          <cell r="BF108">
            <v>0</v>
          </cell>
          <cell r="BG108">
            <v>1001617</v>
          </cell>
          <cell r="BH108">
            <v>-5028</v>
          </cell>
          <cell r="BI108">
            <v>125.35</v>
          </cell>
          <cell r="BJ108">
            <v>0</v>
          </cell>
          <cell r="BK108">
            <v>948154</v>
          </cell>
          <cell r="BL108">
            <v>-78</v>
          </cell>
          <cell r="BM108">
            <v>23406</v>
          </cell>
          <cell r="BN108">
            <v>0</v>
          </cell>
          <cell r="BO108">
            <v>15160.532465974669</v>
          </cell>
          <cell r="BP108">
            <v>9.8742219390333048</v>
          </cell>
          <cell r="BQ108">
            <v>142.97278911564626</v>
          </cell>
          <cell r="BR108">
            <v>0</v>
          </cell>
          <cell r="BS108">
            <v>1148073.6390315662</v>
          </cell>
          <cell r="BT108">
            <v>0</v>
          </cell>
          <cell r="BU108">
            <v>106027.72789115646</v>
          </cell>
          <cell r="BW108">
            <v>10836.711382390968</v>
          </cell>
          <cell r="BY108">
            <v>106027.72789115646</v>
          </cell>
          <cell r="CA108">
            <v>220030.4390315662</v>
          </cell>
          <cell r="CC108">
            <v>141.50642301858173</v>
          </cell>
          <cell r="CD108">
            <v>0</v>
          </cell>
          <cell r="CE108">
            <v>1143192.9714874856</v>
          </cell>
          <cell r="CF108">
            <v>0</v>
          </cell>
          <cell r="CG108">
            <v>109032.98426241941</v>
          </cell>
          <cell r="CH108">
            <v>0</v>
          </cell>
          <cell r="CI108">
            <v>9390</v>
          </cell>
          <cell r="CJ108">
            <v>0</v>
          </cell>
          <cell r="CK108">
            <v>109032.98426241941</v>
          </cell>
          <cell r="CL108">
            <v>0</v>
          </cell>
          <cell r="CM108">
            <v>122922</v>
          </cell>
          <cell r="CN108">
            <v>0</v>
          </cell>
          <cell r="CO108">
            <v>143.2027972027972</v>
          </cell>
          <cell r="CP108">
            <v>0</v>
          </cell>
          <cell r="CQ108">
            <v>1112140.6153846155</v>
          </cell>
          <cell r="CS108">
            <v>113704.46853146853</v>
          </cell>
          <cell r="CU108">
            <v>26259</v>
          </cell>
          <cell r="CW108">
            <v>113704.46853146853</v>
          </cell>
          <cell r="CY108">
            <v>81948</v>
          </cell>
          <cell r="DA108">
            <v>149.24567474048445</v>
          </cell>
          <cell r="DB108">
            <v>0</v>
          </cell>
          <cell r="DC108">
            <v>1271425</v>
          </cell>
          <cell r="DD108">
            <v>0</v>
          </cell>
          <cell r="DE108">
            <v>125860</v>
          </cell>
          <cell r="DF108">
            <v>0</v>
          </cell>
          <cell r="DG108">
            <v>9429</v>
          </cell>
          <cell r="DH108">
            <v>0</v>
          </cell>
          <cell r="DI108">
            <v>125860</v>
          </cell>
          <cell r="DJ108">
            <v>0</v>
          </cell>
          <cell r="DK108">
            <v>159284</v>
          </cell>
          <cell r="DL108">
            <v>0</v>
          </cell>
          <cell r="DM108">
            <v>138.9584775086505</v>
          </cell>
          <cell r="DN108">
            <v>0</v>
          </cell>
          <cell r="DO108">
            <v>1255698</v>
          </cell>
          <cell r="DQ108">
            <v>123198</v>
          </cell>
          <cell r="DS108">
            <v>9995</v>
          </cell>
          <cell r="DU108">
            <v>123198</v>
          </cell>
          <cell r="DW108">
            <v>95570.630769230702</v>
          </cell>
          <cell r="DY108">
            <v>122.31944444444444</v>
          </cell>
          <cell r="DZ108">
            <v>0</v>
          </cell>
          <cell r="EA108">
            <v>1232124</v>
          </cell>
          <cell r="EC108">
            <v>109232</v>
          </cell>
          <cell r="EE108">
            <v>0</v>
          </cell>
          <cell r="EG108">
            <v>109232</v>
          </cell>
          <cell r="EI108">
            <v>63713.753846153806</v>
          </cell>
          <cell r="EK108">
            <v>122.78671328671329</v>
          </cell>
          <cell r="EL108">
            <v>0</v>
          </cell>
          <cell r="EM108">
            <v>1301384</v>
          </cell>
          <cell r="EN108">
            <v>0</v>
          </cell>
          <cell r="EO108">
            <v>107925</v>
          </cell>
          <cell r="EP108">
            <v>0</v>
          </cell>
          <cell r="EQ108">
            <v>22507</v>
          </cell>
          <cell r="ER108">
            <v>0</v>
          </cell>
          <cell r="ES108">
            <v>107925</v>
          </cell>
          <cell r="ET108">
            <v>0</v>
          </cell>
          <cell r="EU108">
            <v>69260</v>
          </cell>
          <cell r="EV108">
            <v>0</v>
          </cell>
          <cell r="EW108">
            <v>118.61805555555556</v>
          </cell>
          <cell r="EX108">
            <v>0</v>
          </cell>
          <cell r="EY108">
            <v>1262748</v>
          </cell>
          <cell r="EZ108">
            <v>0</v>
          </cell>
          <cell r="FA108">
            <v>104680</v>
          </cell>
          <cell r="FB108">
            <v>0</v>
          </cell>
          <cell r="FC108">
            <v>11626</v>
          </cell>
          <cell r="FD108">
            <v>0</v>
          </cell>
          <cell r="FE108">
            <v>104680</v>
          </cell>
          <cell r="FF108">
            <v>0</v>
          </cell>
          <cell r="FG108">
            <v>17315</v>
          </cell>
          <cell r="FH108">
            <v>0</v>
          </cell>
          <cell r="FI108">
            <v>114.04421768707483</v>
          </cell>
          <cell r="FJ108">
            <v>0</v>
          </cell>
          <cell r="FK108">
            <v>1305320</v>
          </cell>
          <cell r="FL108">
            <v>0</v>
          </cell>
          <cell r="FM108">
            <v>99818</v>
          </cell>
          <cell r="FN108">
            <v>0</v>
          </cell>
          <cell r="FO108">
            <v>12430</v>
          </cell>
          <cell r="FQ108">
            <v>99818</v>
          </cell>
          <cell r="FS108">
            <v>57315.215223125037</v>
          </cell>
          <cell r="FU108">
            <v>113.82698961937716</v>
          </cell>
          <cell r="FV108">
            <v>0</v>
          </cell>
          <cell r="FW108">
            <v>1409519</v>
          </cell>
          <cell r="FX108">
            <v>0</v>
          </cell>
          <cell r="FY108">
            <v>101648</v>
          </cell>
          <cell r="FZ108">
            <v>0</v>
          </cell>
          <cell r="GA108">
            <v>0</v>
          </cell>
          <cell r="GB108">
            <v>0</v>
          </cell>
          <cell r="GC108">
            <v>101648</v>
          </cell>
          <cell r="GE108">
            <v>128666.64492357901</v>
          </cell>
          <cell r="GG108">
            <v>104.63667820069205</v>
          </cell>
          <cell r="GH108">
            <v>0</v>
          </cell>
          <cell r="GI108">
            <v>1295612</v>
          </cell>
          <cell r="GJ108">
            <v>0</v>
          </cell>
          <cell r="GK108">
            <v>93440</v>
          </cell>
          <cell r="GL108">
            <v>0</v>
          </cell>
          <cell r="GM108">
            <v>0</v>
          </cell>
          <cell r="GO108">
            <v>93440</v>
          </cell>
          <cell r="GQ108">
            <v>0</v>
          </cell>
          <cell r="HE108">
            <v>-99</v>
          </cell>
        </row>
        <row r="109">
          <cell r="A109">
            <v>100</v>
          </cell>
          <cell r="B109" t="str">
            <v>FRAMINGHAM</v>
          </cell>
          <cell r="E109">
            <v>0</v>
          </cell>
          <cell r="F109">
            <v>0</v>
          </cell>
          <cell r="J109">
            <v>0</v>
          </cell>
          <cell r="K109">
            <v>0</v>
          </cell>
          <cell r="L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F109">
            <v>2</v>
          </cell>
          <cell r="AG109">
            <v>0</v>
          </cell>
          <cell r="AH109">
            <v>13376</v>
          </cell>
          <cell r="AJ109">
            <v>0</v>
          </cell>
          <cell r="AL109">
            <v>13376</v>
          </cell>
          <cell r="AN109">
            <v>0</v>
          </cell>
          <cell r="AO109">
            <v>2</v>
          </cell>
          <cell r="AP109">
            <v>0</v>
          </cell>
          <cell r="AQ109">
            <v>14044</v>
          </cell>
          <cell r="AR109">
            <v>0</v>
          </cell>
          <cell r="AS109">
            <v>0</v>
          </cell>
          <cell r="AT109">
            <v>0</v>
          </cell>
          <cell r="AU109">
            <v>8694</v>
          </cell>
          <cell r="AW109">
            <v>2</v>
          </cell>
          <cell r="AY109">
            <v>17710</v>
          </cell>
          <cell r="AZ109">
            <v>0</v>
          </cell>
          <cell r="BA109">
            <v>0</v>
          </cell>
          <cell r="BB109">
            <v>0</v>
          </cell>
          <cell r="BC109">
            <v>8383</v>
          </cell>
          <cell r="BD109">
            <v>13</v>
          </cell>
          <cell r="BE109">
            <v>101.73</v>
          </cell>
          <cell r="BF109">
            <v>0</v>
          </cell>
          <cell r="BG109">
            <v>965928</v>
          </cell>
          <cell r="BH109">
            <v>0</v>
          </cell>
          <cell r="BI109">
            <v>179.33</v>
          </cell>
          <cell r="BJ109">
            <v>0</v>
          </cell>
          <cell r="BK109">
            <v>1672987</v>
          </cell>
          <cell r="BL109">
            <v>0</v>
          </cell>
          <cell r="BM109">
            <v>64538</v>
          </cell>
          <cell r="BN109">
            <v>0</v>
          </cell>
          <cell r="BO109">
            <v>390736.16557505331</v>
          </cell>
          <cell r="BP109">
            <v>254.49077248136746</v>
          </cell>
          <cell r="BQ109">
            <v>201.66211604095568</v>
          </cell>
          <cell r="BR109">
            <v>0</v>
          </cell>
          <cell r="BS109">
            <v>1902650.3766838568</v>
          </cell>
          <cell r="BT109">
            <v>0</v>
          </cell>
          <cell r="BU109">
            <v>146636.08191126285</v>
          </cell>
          <cell r="BW109">
            <v>58762.030514204751</v>
          </cell>
          <cell r="BY109">
            <v>146636.08191126285</v>
          </cell>
          <cell r="CA109">
            <v>1033185.9766838569</v>
          </cell>
          <cell r="CC109">
            <v>183.63117875136402</v>
          </cell>
          <cell r="CD109">
            <v>0</v>
          </cell>
          <cell r="CE109">
            <v>1809247.6333495858</v>
          </cell>
          <cell r="CF109">
            <v>0</v>
          </cell>
          <cell r="CG109">
            <v>135891.50713937453</v>
          </cell>
          <cell r="CH109">
            <v>0</v>
          </cell>
          <cell r="CI109">
            <v>98680.834459381033</v>
          </cell>
          <cell r="CJ109">
            <v>0</v>
          </cell>
          <cell r="CK109">
            <v>135891.50713937453</v>
          </cell>
          <cell r="CL109">
            <v>0</v>
          </cell>
          <cell r="CM109">
            <v>420622</v>
          </cell>
          <cell r="CN109">
            <v>0</v>
          </cell>
          <cell r="CO109">
            <v>172.99652777777777</v>
          </cell>
          <cell r="CP109">
            <v>0</v>
          </cell>
          <cell r="CQ109">
            <v>1599193.079541842</v>
          </cell>
          <cell r="CS109">
            <v>133756.39870774539</v>
          </cell>
          <cell r="CU109">
            <v>82095.166666666657</v>
          </cell>
          <cell r="CW109">
            <v>133756.39870774539</v>
          </cell>
          <cell r="CY109">
            <v>91865</v>
          </cell>
          <cell r="DA109">
            <v>165.8937542662116</v>
          </cell>
          <cell r="DB109">
            <v>0</v>
          </cell>
          <cell r="DC109">
            <v>1755943</v>
          </cell>
          <cell r="DD109">
            <v>0</v>
          </cell>
          <cell r="DE109">
            <v>138297</v>
          </cell>
          <cell r="DF109">
            <v>0</v>
          </cell>
          <cell r="DG109">
            <v>32223</v>
          </cell>
          <cell r="DH109">
            <v>0</v>
          </cell>
          <cell r="DI109">
            <v>138297</v>
          </cell>
          <cell r="DJ109">
            <v>0</v>
          </cell>
          <cell r="DK109">
            <v>156750</v>
          </cell>
          <cell r="DL109">
            <v>0</v>
          </cell>
          <cell r="DM109">
            <v>141.90816326530611</v>
          </cell>
          <cell r="DN109">
            <v>0</v>
          </cell>
          <cell r="DO109">
            <v>1570715</v>
          </cell>
          <cell r="DQ109">
            <v>122430</v>
          </cell>
          <cell r="DS109">
            <v>58159</v>
          </cell>
          <cell r="DU109">
            <v>122430</v>
          </cell>
          <cell r="DW109">
            <v>94049.952274894807</v>
          </cell>
          <cell r="DY109">
            <v>152.43055555555554</v>
          </cell>
          <cell r="DZ109">
            <v>0</v>
          </cell>
          <cell r="EA109">
            <v>1741228</v>
          </cell>
          <cell r="EC109">
            <v>133442</v>
          </cell>
          <cell r="EE109">
            <v>36621</v>
          </cell>
          <cell r="EG109">
            <v>133442</v>
          </cell>
          <cell r="EI109">
            <v>233212.9681832632</v>
          </cell>
          <cell r="EK109">
            <v>186.80234787575893</v>
          </cell>
          <cell r="EL109">
            <v>0</v>
          </cell>
          <cell r="EM109">
            <v>1921713</v>
          </cell>
          <cell r="EN109">
            <v>0</v>
          </cell>
          <cell r="EO109">
            <v>149846</v>
          </cell>
          <cell r="EP109">
            <v>0</v>
          </cell>
          <cell r="EQ109">
            <v>234491</v>
          </cell>
          <cell r="ER109">
            <v>0</v>
          </cell>
          <cell r="ES109">
            <v>149846</v>
          </cell>
          <cell r="ET109">
            <v>0</v>
          </cell>
          <cell r="EU109">
            <v>282792.8</v>
          </cell>
          <cell r="EV109">
            <v>0</v>
          </cell>
          <cell r="EW109">
            <v>210.88965517241382</v>
          </cell>
          <cell r="EX109">
            <v>0</v>
          </cell>
          <cell r="EY109">
            <v>2425298</v>
          </cell>
          <cell r="EZ109">
            <v>10899</v>
          </cell>
          <cell r="FA109">
            <v>178657</v>
          </cell>
          <cell r="FB109">
            <v>893</v>
          </cell>
          <cell r="FC109">
            <v>140894</v>
          </cell>
          <cell r="FD109">
            <v>0</v>
          </cell>
          <cell r="FE109">
            <v>178657</v>
          </cell>
          <cell r="FF109">
            <v>893</v>
          </cell>
          <cell r="FG109">
            <v>616911.44999999995</v>
          </cell>
          <cell r="FH109">
            <v>0</v>
          </cell>
          <cell r="FI109">
            <v>248.84175814039293</v>
          </cell>
          <cell r="FJ109">
            <v>0</v>
          </cell>
          <cell r="FK109">
            <v>2911191</v>
          </cell>
          <cell r="FL109">
            <v>0</v>
          </cell>
          <cell r="FM109">
            <v>215105</v>
          </cell>
          <cell r="FN109">
            <v>0</v>
          </cell>
          <cell r="FO109">
            <v>81897</v>
          </cell>
          <cell r="FQ109">
            <v>215105</v>
          </cell>
          <cell r="FS109">
            <v>639131.11728000268</v>
          </cell>
          <cell r="FU109">
            <v>281.53871581731045</v>
          </cell>
          <cell r="FV109">
            <v>0</v>
          </cell>
          <cell r="FW109">
            <v>3354070</v>
          </cell>
          <cell r="FX109">
            <v>0</v>
          </cell>
          <cell r="FY109">
            <v>242551</v>
          </cell>
          <cell r="FZ109">
            <v>0</v>
          </cell>
          <cell r="GA109">
            <v>77340</v>
          </cell>
          <cell r="GB109">
            <v>0</v>
          </cell>
          <cell r="GC109">
            <v>242551</v>
          </cell>
          <cell r="GE109">
            <v>707989.77873683942</v>
          </cell>
          <cell r="GG109">
            <v>329.43189368770766</v>
          </cell>
          <cell r="GH109">
            <v>0</v>
          </cell>
          <cell r="GI109">
            <v>4059891</v>
          </cell>
          <cell r="GJ109">
            <v>0</v>
          </cell>
          <cell r="GK109">
            <v>283675</v>
          </cell>
          <cell r="GL109">
            <v>0</v>
          </cell>
          <cell r="GM109">
            <v>108112</v>
          </cell>
          <cell r="GO109">
            <v>283675</v>
          </cell>
          <cell r="GQ109">
            <v>679059.43477845064</v>
          </cell>
          <cell r="HE109">
            <v>-100</v>
          </cell>
        </row>
        <row r="110">
          <cell r="A110">
            <v>101</v>
          </cell>
          <cell r="B110" t="str">
            <v>FRANKLIN</v>
          </cell>
          <cell r="C110">
            <v>125.077</v>
          </cell>
          <cell r="D110">
            <v>515943</v>
          </cell>
          <cell r="E110">
            <v>0</v>
          </cell>
          <cell r="F110">
            <v>494207</v>
          </cell>
          <cell r="G110">
            <v>0</v>
          </cell>
          <cell r="I110">
            <v>167.23</v>
          </cell>
          <cell r="J110">
            <v>847354</v>
          </cell>
          <cell r="K110">
            <v>-5067</v>
          </cell>
          <cell r="L110">
            <v>983274</v>
          </cell>
          <cell r="M110">
            <v>0</v>
          </cell>
          <cell r="O110">
            <v>185</v>
          </cell>
          <cell r="P110">
            <v>0</v>
          </cell>
          <cell r="Q110">
            <v>995808</v>
          </cell>
          <cell r="R110">
            <v>0</v>
          </cell>
          <cell r="S110">
            <v>5412</v>
          </cell>
          <cell r="U110">
            <v>145951</v>
          </cell>
          <cell r="V110">
            <v>0</v>
          </cell>
          <cell r="W110">
            <v>223.94</v>
          </cell>
          <cell r="X110">
            <v>0</v>
          </cell>
          <cell r="Y110">
            <v>1254900</v>
          </cell>
          <cell r="Z110">
            <v>0</v>
          </cell>
          <cell r="AA110">
            <v>34548</v>
          </cell>
          <cell r="AB110">
            <v>0</v>
          </cell>
          <cell r="AC110">
            <v>259092</v>
          </cell>
          <cell r="AD110">
            <v>0</v>
          </cell>
          <cell r="AE110">
            <v>0</v>
          </cell>
          <cell r="AF110">
            <v>254.54</v>
          </cell>
          <cell r="AG110">
            <v>0</v>
          </cell>
          <cell r="AH110">
            <v>1698411</v>
          </cell>
          <cell r="AJ110">
            <v>27116</v>
          </cell>
          <cell r="AL110">
            <v>598966</v>
          </cell>
          <cell r="AN110">
            <v>0</v>
          </cell>
          <cell r="AO110">
            <v>266.94</v>
          </cell>
          <cell r="AP110">
            <v>0</v>
          </cell>
          <cell r="AQ110">
            <v>1909021</v>
          </cell>
          <cell r="AR110">
            <v>0</v>
          </cell>
          <cell r="AS110">
            <v>3870</v>
          </cell>
          <cell r="AT110">
            <v>0</v>
          </cell>
          <cell r="AU110">
            <v>580354</v>
          </cell>
          <cell r="AW110">
            <v>273.16000000000003</v>
          </cell>
          <cell r="AY110">
            <v>1911137</v>
          </cell>
          <cell r="AZ110">
            <v>0</v>
          </cell>
          <cell r="BA110">
            <v>14096</v>
          </cell>
          <cell r="BB110">
            <v>0</v>
          </cell>
          <cell r="BC110">
            <v>272308</v>
          </cell>
          <cell r="BD110">
            <v>398</v>
          </cell>
          <cell r="BE110">
            <v>299.43</v>
          </cell>
          <cell r="BF110">
            <v>0</v>
          </cell>
          <cell r="BG110">
            <v>2006780</v>
          </cell>
          <cell r="BH110">
            <v>0</v>
          </cell>
          <cell r="BI110">
            <v>324.47000000000003</v>
          </cell>
          <cell r="BJ110">
            <v>0</v>
          </cell>
          <cell r="BK110">
            <v>2101860</v>
          </cell>
          <cell r="BL110">
            <v>0</v>
          </cell>
          <cell r="BM110">
            <v>13036</v>
          </cell>
          <cell r="BN110">
            <v>0</v>
          </cell>
          <cell r="BO110">
            <v>46893.679144440088</v>
          </cell>
          <cell r="BP110">
            <v>30.542370226721687</v>
          </cell>
          <cell r="BQ110">
            <v>335.70074892032699</v>
          </cell>
          <cell r="BR110">
            <v>0</v>
          </cell>
          <cell r="BS110">
            <v>2419947.9874114334</v>
          </cell>
          <cell r="BT110">
            <v>0</v>
          </cell>
          <cell r="BU110">
            <v>248723.41656662666</v>
          </cell>
          <cell r="BW110">
            <v>25894.633190612454</v>
          </cell>
          <cell r="BY110">
            <v>248723.41656662666</v>
          </cell>
          <cell r="CA110">
            <v>413393.18741143338</v>
          </cell>
          <cell r="CC110">
            <v>326.59044368600684</v>
          </cell>
          <cell r="CD110">
            <v>0</v>
          </cell>
          <cell r="CE110">
            <v>2427624.7269624574</v>
          </cell>
          <cell r="CF110">
            <v>0</v>
          </cell>
          <cell r="CG110">
            <v>250330.18430034132</v>
          </cell>
          <cell r="CH110">
            <v>0</v>
          </cell>
          <cell r="CI110">
            <v>33188</v>
          </cell>
          <cell r="CJ110">
            <v>0</v>
          </cell>
          <cell r="CK110">
            <v>250330.18430034132</v>
          </cell>
          <cell r="CL110">
            <v>0</v>
          </cell>
          <cell r="CM110">
            <v>236561.73955102405</v>
          </cell>
          <cell r="CN110">
            <v>0</v>
          </cell>
          <cell r="CO110">
            <v>328.88153310104531</v>
          </cell>
          <cell r="CP110">
            <v>0</v>
          </cell>
          <cell r="CQ110">
            <v>2467784.2822299656</v>
          </cell>
          <cell r="CS110">
            <v>262667.92334494775</v>
          </cell>
          <cell r="CU110">
            <v>42155</v>
          </cell>
          <cell r="CW110">
            <v>262667.92334494775</v>
          </cell>
          <cell r="CY110">
            <v>172000.55526750814</v>
          </cell>
          <cell r="DA110">
            <v>336.98639455782313</v>
          </cell>
          <cell r="DB110">
            <v>0</v>
          </cell>
          <cell r="DC110">
            <v>2739619</v>
          </cell>
          <cell r="DD110">
            <v>0</v>
          </cell>
          <cell r="DE110">
            <v>283555</v>
          </cell>
          <cell r="DF110">
            <v>0</v>
          </cell>
          <cell r="DG110">
            <v>27159</v>
          </cell>
          <cell r="DH110">
            <v>0</v>
          </cell>
          <cell r="DI110">
            <v>283555</v>
          </cell>
          <cell r="DJ110">
            <v>0</v>
          </cell>
          <cell r="DK110">
            <v>299001</v>
          </cell>
          <cell r="DL110">
            <v>0</v>
          </cell>
          <cell r="DM110">
            <v>362.11888169902102</v>
          </cell>
          <cell r="DN110">
            <v>0</v>
          </cell>
          <cell r="DO110">
            <v>2900120</v>
          </cell>
          <cell r="DQ110">
            <v>311667</v>
          </cell>
          <cell r="DS110">
            <v>31789</v>
          </cell>
          <cell r="DU110">
            <v>311667</v>
          </cell>
          <cell r="DW110">
            <v>339665.6527690239</v>
          </cell>
          <cell r="DY110">
            <v>381.86551724137928</v>
          </cell>
          <cell r="DZ110">
            <v>0</v>
          </cell>
          <cell r="EA110">
            <v>3104224</v>
          </cell>
          <cell r="EC110">
            <v>339220</v>
          </cell>
          <cell r="EE110">
            <v>18122</v>
          </cell>
          <cell r="EG110">
            <v>339220</v>
          </cell>
          <cell r="EI110">
            <v>409138.48710801377</v>
          </cell>
          <cell r="EK110">
            <v>401.25226156846924</v>
          </cell>
          <cell r="EL110">
            <v>0</v>
          </cell>
          <cell r="EM110">
            <v>3398940</v>
          </cell>
          <cell r="EN110">
            <v>0</v>
          </cell>
          <cell r="EO110">
            <v>355637</v>
          </cell>
          <cell r="EP110">
            <v>0</v>
          </cell>
          <cell r="EQ110">
            <v>28230</v>
          </cell>
          <cell r="ER110">
            <v>0</v>
          </cell>
          <cell r="ES110">
            <v>355637</v>
          </cell>
          <cell r="ET110">
            <v>0</v>
          </cell>
          <cell r="EU110">
            <v>481378.80000000005</v>
          </cell>
          <cell r="EV110">
            <v>0</v>
          </cell>
          <cell r="EW110">
            <v>413.41496598639458</v>
          </cell>
          <cell r="EX110">
            <v>0</v>
          </cell>
          <cell r="EY110">
            <v>3533955</v>
          </cell>
          <cell r="EZ110">
            <v>0</v>
          </cell>
          <cell r="FA110">
            <v>369179</v>
          </cell>
          <cell r="FB110">
            <v>0</v>
          </cell>
          <cell r="FC110">
            <v>0</v>
          </cell>
          <cell r="FD110">
            <v>0</v>
          </cell>
          <cell r="FE110">
            <v>369179</v>
          </cell>
          <cell r="FF110">
            <v>0</v>
          </cell>
          <cell r="FG110">
            <v>290335.59999999998</v>
          </cell>
          <cell r="FH110">
            <v>0</v>
          </cell>
          <cell r="FI110">
            <v>414.16339729889398</v>
          </cell>
          <cell r="FJ110">
            <v>0</v>
          </cell>
          <cell r="FK110">
            <v>3640196</v>
          </cell>
          <cell r="FL110">
            <v>0</v>
          </cell>
          <cell r="FM110">
            <v>368942</v>
          </cell>
          <cell r="FN110">
            <v>0</v>
          </cell>
          <cell r="FO110">
            <v>9697</v>
          </cell>
          <cell r="FQ110">
            <v>368942</v>
          </cell>
          <cell r="FS110">
            <v>204497.75358228353</v>
          </cell>
          <cell r="FU110">
            <v>411.26666666666677</v>
          </cell>
          <cell r="FV110">
            <v>0</v>
          </cell>
          <cell r="FW110">
            <v>3706463</v>
          </cell>
          <cell r="FX110">
            <v>0</v>
          </cell>
          <cell r="FY110">
            <v>367243</v>
          </cell>
          <cell r="FZ110">
            <v>0</v>
          </cell>
          <cell r="GA110">
            <v>0</v>
          </cell>
          <cell r="GB110">
            <v>0</v>
          </cell>
          <cell r="GC110">
            <v>367243</v>
          </cell>
          <cell r="GE110">
            <v>194970.99898148363</v>
          </cell>
          <cell r="GG110">
            <v>428.19548448654427</v>
          </cell>
          <cell r="GH110">
            <v>0</v>
          </cell>
          <cell r="GI110">
            <v>4008561</v>
          </cell>
          <cell r="GJ110">
            <v>0</v>
          </cell>
          <cell r="GK110">
            <v>381495</v>
          </cell>
          <cell r="GL110">
            <v>0</v>
          </cell>
          <cell r="GM110">
            <v>0</v>
          </cell>
          <cell r="GO110">
            <v>381495</v>
          </cell>
          <cell r="GQ110">
            <v>290643.79938780569</v>
          </cell>
          <cell r="HE110">
            <v>-101</v>
          </cell>
        </row>
        <row r="111">
          <cell r="A111">
            <v>102</v>
          </cell>
          <cell r="B111" t="str">
            <v>FREETOWN</v>
          </cell>
          <cell r="C111">
            <v>2</v>
          </cell>
          <cell r="D111">
            <v>9902</v>
          </cell>
          <cell r="E111">
            <v>0</v>
          </cell>
          <cell r="F111">
            <v>0</v>
          </cell>
          <cell r="G111">
            <v>0</v>
          </cell>
          <cell r="I111">
            <v>2</v>
          </cell>
          <cell r="J111">
            <v>9282</v>
          </cell>
          <cell r="K111">
            <v>0</v>
          </cell>
          <cell r="L111">
            <v>0</v>
          </cell>
          <cell r="M111">
            <v>0</v>
          </cell>
          <cell r="O111">
            <v>2</v>
          </cell>
          <cell r="P111">
            <v>0</v>
          </cell>
          <cell r="Q111">
            <v>10988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1</v>
          </cell>
          <cell r="X111">
            <v>0</v>
          </cell>
          <cell r="Y111">
            <v>5406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1</v>
          </cell>
          <cell r="AG111">
            <v>0</v>
          </cell>
          <cell r="AH111">
            <v>6253</v>
          </cell>
          <cell r="AJ111">
            <v>0</v>
          </cell>
          <cell r="AL111">
            <v>847</v>
          </cell>
          <cell r="AN111">
            <v>0</v>
          </cell>
          <cell r="AO111">
            <v>2.98</v>
          </cell>
          <cell r="AP111">
            <v>0</v>
          </cell>
          <cell r="AQ111">
            <v>22016</v>
          </cell>
          <cell r="AR111">
            <v>0</v>
          </cell>
          <cell r="AS111">
            <v>0</v>
          </cell>
          <cell r="AT111">
            <v>0</v>
          </cell>
          <cell r="AU111">
            <v>16271</v>
          </cell>
          <cell r="AZ111">
            <v>0</v>
          </cell>
          <cell r="BB111">
            <v>0</v>
          </cell>
          <cell r="BC111">
            <v>8721</v>
          </cell>
          <cell r="BD111">
            <v>13</v>
          </cell>
          <cell r="BH111">
            <v>0</v>
          </cell>
          <cell r="BI111">
            <v>1.97</v>
          </cell>
          <cell r="BJ111">
            <v>0</v>
          </cell>
          <cell r="BK111">
            <v>7650</v>
          </cell>
          <cell r="BL111">
            <v>0</v>
          </cell>
          <cell r="BM111">
            <v>7887</v>
          </cell>
          <cell r="BN111">
            <v>0</v>
          </cell>
          <cell r="BO111">
            <v>2339.9093187297985</v>
          </cell>
          <cell r="BP111">
            <v>1.524008736646465</v>
          </cell>
          <cell r="BQ111">
            <v>2</v>
          </cell>
          <cell r="BR111">
            <v>0</v>
          </cell>
          <cell r="BS111">
            <v>19186</v>
          </cell>
          <cell r="BT111">
            <v>0</v>
          </cell>
          <cell r="BU111">
            <v>1496</v>
          </cell>
          <cell r="BW111">
            <v>0</v>
          </cell>
          <cell r="BY111">
            <v>1496</v>
          </cell>
          <cell r="CA111">
            <v>16126</v>
          </cell>
          <cell r="CC111">
            <v>2</v>
          </cell>
          <cell r="CD111">
            <v>0</v>
          </cell>
          <cell r="CE111">
            <v>21656</v>
          </cell>
          <cell r="CF111">
            <v>0</v>
          </cell>
          <cell r="CG111">
            <v>1552</v>
          </cell>
          <cell r="CH111">
            <v>0</v>
          </cell>
          <cell r="CI111">
            <v>0</v>
          </cell>
          <cell r="CJ111">
            <v>0</v>
          </cell>
          <cell r="CK111">
            <v>1552</v>
          </cell>
          <cell r="CL111">
            <v>0</v>
          </cell>
          <cell r="CM111">
            <v>12452</v>
          </cell>
          <cell r="CN111">
            <v>0</v>
          </cell>
          <cell r="CO111">
            <v>1</v>
          </cell>
          <cell r="CP111">
            <v>0</v>
          </cell>
          <cell r="CQ111">
            <v>8396</v>
          </cell>
          <cell r="CS111">
            <v>811</v>
          </cell>
          <cell r="CU111">
            <v>0</v>
          </cell>
          <cell r="CW111">
            <v>811</v>
          </cell>
          <cell r="CY111">
            <v>6096</v>
          </cell>
          <cell r="DA111">
            <v>1</v>
          </cell>
          <cell r="DB111">
            <v>0</v>
          </cell>
          <cell r="DC111">
            <v>9155</v>
          </cell>
          <cell r="DD111">
            <v>0</v>
          </cell>
          <cell r="DE111">
            <v>849</v>
          </cell>
          <cell r="DF111">
            <v>0</v>
          </cell>
          <cell r="DG111">
            <v>0</v>
          </cell>
          <cell r="DH111">
            <v>0</v>
          </cell>
          <cell r="DI111">
            <v>849</v>
          </cell>
          <cell r="DJ111">
            <v>0</v>
          </cell>
          <cell r="DK111">
            <v>1747</v>
          </cell>
          <cell r="DL111">
            <v>0</v>
          </cell>
          <cell r="DU111">
            <v>0</v>
          </cell>
          <cell r="DW111">
            <v>455.4</v>
          </cell>
          <cell r="EG111">
            <v>0</v>
          </cell>
          <cell r="EI111">
            <v>303.60000000000002</v>
          </cell>
          <cell r="EK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Q111">
            <v>0</v>
          </cell>
          <cell r="FS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E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O111">
            <v>0</v>
          </cell>
          <cell r="GQ111">
            <v>0</v>
          </cell>
          <cell r="HE111">
            <v>-102</v>
          </cell>
        </row>
        <row r="112">
          <cell r="A112">
            <v>103</v>
          </cell>
          <cell r="B112" t="str">
            <v>GARDNER</v>
          </cell>
          <cell r="E112">
            <v>0</v>
          </cell>
          <cell r="F112">
            <v>0</v>
          </cell>
          <cell r="J112">
            <v>0</v>
          </cell>
          <cell r="K112">
            <v>0</v>
          </cell>
          <cell r="L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4855</v>
          </cell>
          <cell r="V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L112">
            <v>0</v>
          </cell>
          <cell r="AO112">
            <v>1</v>
          </cell>
          <cell r="AP112">
            <v>0</v>
          </cell>
          <cell r="AQ112">
            <v>0</v>
          </cell>
          <cell r="AR112">
            <v>0</v>
          </cell>
          <cell r="AS112">
            <v>6155</v>
          </cell>
          <cell r="AT112">
            <v>0</v>
          </cell>
          <cell r="AU112">
            <v>0</v>
          </cell>
          <cell r="AW112">
            <v>1.1100000000000001</v>
          </cell>
          <cell r="AY112">
            <v>6980</v>
          </cell>
          <cell r="AZ112">
            <v>0</v>
          </cell>
          <cell r="BA112">
            <v>768</v>
          </cell>
          <cell r="BB112">
            <v>0</v>
          </cell>
          <cell r="BC112">
            <v>6214</v>
          </cell>
          <cell r="BD112">
            <v>9</v>
          </cell>
          <cell r="BE112">
            <v>15.18</v>
          </cell>
          <cell r="BF112">
            <v>0</v>
          </cell>
          <cell r="BG112">
            <v>100294</v>
          </cell>
          <cell r="BH112">
            <v>0</v>
          </cell>
          <cell r="BI112">
            <v>19.100000000000001</v>
          </cell>
          <cell r="BJ112">
            <v>0</v>
          </cell>
          <cell r="BK112">
            <v>118515</v>
          </cell>
          <cell r="BL112">
            <v>0</v>
          </cell>
          <cell r="BM112">
            <v>10467</v>
          </cell>
          <cell r="BN112">
            <v>0</v>
          </cell>
          <cell r="BO112">
            <v>23552.456655587026</v>
          </cell>
          <cell r="BP112">
            <v>15.339974684178742</v>
          </cell>
          <cell r="BQ112">
            <v>15.084745762711865</v>
          </cell>
          <cell r="BR112">
            <v>0</v>
          </cell>
          <cell r="BS112">
            <v>112241.15254237287</v>
          </cell>
          <cell r="BT112">
            <v>0</v>
          </cell>
          <cell r="BU112">
            <v>11283.389830508475</v>
          </cell>
          <cell r="BW112">
            <v>0</v>
          </cell>
          <cell r="BY112">
            <v>11283.389830508475</v>
          </cell>
          <cell r="CA112">
            <v>48258.2</v>
          </cell>
          <cell r="CC112">
            <v>14.715254237288136</v>
          </cell>
          <cell r="CD112">
            <v>0</v>
          </cell>
          <cell r="CE112">
            <v>93228.244067796608</v>
          </cell>
          <cell r="CF112">
            <v>0</v>
          </cell>
          <cell r="CG112">
            <v>9867.0372881355943</v>
          </cell>
          <cell r="CH112">
            <v>0</v>
          </cell>
          <cell r="CI112">
            <v>16216</v>
          </cell>
          <cell r="CJ112">
            <v>0</v>
          </cell>
          <cell r="CK112">
            <v>9867.0372881355943</v>
          </cell>
          <cell r="CL112">
            <v>0</v>
          </cell>
          <cell r="CM112">
            <v>7288</v>
          </cell>
          <cell r="CN112">
            <v>0</v>
          </cell>
          <cell r="CO112">
            <v>10.917808219178083</v>
          </cell>
          <cell r="CP112">
            <v>0</v>
          </cell>
          <cell r="CQ112">
            <v>89012.890410958906</v>
          </cell>
          <cell r="CS112">
            <v>8854.3424657534251</v>
          </cell>
          <cell r="CU112">
            <v>0</v>
          </cell>
          <cell r="CW112">
            <v>8854.3424657534251</v>
          </cell>
          <cell r="CY112">
            <v>0</v>
          </cell>
          <cell r="DA112">
            <v>21.290657439446367</v>
          </cell>
          <cell r="DB112">
            <v>0</v>
          </cell>
          <cell r="DC112">
            <v>188683</v>
          </cell>
          <cell r="DD112">
            <v>0</v>
          </cell>
          <cell r="DE112">
            <v>17227</v>
          </cell>
          <cell r="DF112">
            <v>0</v>
          </cell>
          <cell r="DG112">
            <v>10148</v>
          </cell>
          <cell r="DH112">
            <v>0</v>
          </cell>
          <cell r="DI112">
            <v>17227</v>
          </cell>
          <cell r="DJ112">
            <v>0</v>
          </cell>
          <cell r="DK112">
            <v>99670</v>
          </cell>
          <cell r="DL112">
            <v>0</v>
          </cell>
          <cell r="DM112">
            <v>18.309278350515463</v>
          </cell>
          <cell r="DN112">
            <v>0</v>
          </cell>
          <cell r="DO112">
            <v>171864</v>
          </cell>
          <cell r="DQ112">
            <v>15457</v>
          </cell>
          <cell r="DS112">
            <v>10822</v>
          </cell>
          <cell r="DU112">
            <v>15457</v>
          </cell>
          <cell r="DW112">
            <v>59802.065753424657</v>
          </cell>
          <cell r="DY112">
            <v>20.335664335664337</v>
          </cell>
          <cell r="DZ112">
            <v>0</v>
          </cell>
          <cell r="EA112">
            <v>191868</v>
          </cell>
          <cell r="EC112">
            <v>17266</v>
          </cell>
          <cell r="EE112">
            <v>10816</v>
          </cell>
          <cell r="EG112">
            <v>17266</v>
          </cell>
          <cell r="EI112">
            <v>59872.043835616438</v>
          </cell>
          <cell r="EK112">
            <v>20.534965034965033</v>
          </cell>
          <cell r="EL112">
            <v>0</v>
          </cell>
          <cell r="EM112">
            <v>203808</v>
          </cell>
          <cell r="EN112">
            <v>0</v>
          </cell>
          <cell r="EO112">
            <v>17445</v>
          </cell>
          <cell r="EP112">
            <v>0</v>
          </cell>
          <cell r="EQ112">
            <v>11326</v>
          </cell>
          <cell r="ER112">
            <v>0</v>
          </cell>
          <cell r="ES112">
            <v>17445</v>
          </cell>
          <cell r="ET112">
            <v>0</v>
          </cell>
          <cell r="EU112">
            <v>23942.400000000001</v>
          </cell>
          <cell r="EV112">
            <v>0</v>
          </cell>
          <cell r="EW112">
            <v>18.791666666666664</v>
          </cell>
          <cell r="EX112">
            <v>0</v>
          </cell>
          <cell r="EY112">
            <v>183854</v>
          </cell>
          <cell r="EZ112">
            <v>0</v>
          </cell>
          <cell r="FA112">
            <v>16338</v>
          </cell>
          <cell r="FB112">
            <v>0</v>
          </cell>
          <cell r="FC112">
            <v>5439</v>
          </cell>
          <cell r="FD112">
            <v>0</v>
          </cell>
          <cell r="FE112">
            <v>16338</v>
          </cell>
          <cell r="FF112">
            <v>0</v>
          </cell>
          <cell r="FG112">
            <v>10986.6</v>
          </cell>
          <cell r="FH112">
            <v>0</v>
          </cell>
          <cell r="FI112">
            <v>15.303448275862069</v>
          </cell>
          <cell r="FJ112">
            <v>0</v>
          </cell>
          <cell r="FK112">
            <v>145744</v>
          </cell>
          <cell r="FL112">
            <v>0</v>
          </cell>
          <cell r="FM112">
            <v>12773</v>
          </cell>
          <cell r="FN112">
            <v>0</v>
          </cell>
          <cell r="FO112">
            <v>11081</v>
          </cell>
          <cell r="FQ112">
            <v>12773</v>
          </cell>
          <cell r="FS112">
            <v>2856.8122871579512</v>
          </cell>
          <cell r="FU112">
            <v>9.9513888888888893</v>
          </cell>
          <cell r="FV112">
            <v>0</v>
          </cell>
          <cell r="FW112">
            <v>99738</v>
          </cell>
          <cell r="FX112">
            <v>0</v>
          </cell>
          <cell r="FY112">
            <v>8887</v>
          </cell>
          <cell r="FZ112">
            <v>0</v>
          </cell>
          <cell r="GA112">
            <v>0</v>
          </cell>
          <cell r="GB112">
            <v>0</v>
          </cell>
          <cell r="GC112">
            <v>8887</v>
          </cell>
          <cell r="GE112">
            <v>2906.1641464083123</v>
          </cell>
          <cell r="GG112">
            <v>14</v>
          </cell>
          <cell r="GH112">
            <v>0</v>
          </cell>
          <cell r="GI112">
            <v>123019</v>
          </cell>
          <cell r="GJ112">
            <v>0</v>
          </cell>
          <cell r="GK112">
            <v>11609</v>
          </cell>
          <cell r="GL112">
            <v>0</v>
          </cell>
          <cell r="GM112">
            <v>10231</v>
          </cell>
          <cell r="GO112">
            <v>11609</v>
          </cell>
          <cell r="GQ112">
            <v>22398.28894447333</v>
          </cell>
          <cell r="HE112">
            <v>-103</v>
          </cell>
        </row>
        <row r="113">
          <cell r="A113">
            <v>104</v>
          </cell>
          <cell r="B113" t="str">
            <v>AQUINNAH</v>
          </cell>
          <cell r="E113">
            <v>0</v>
          </cell>
          <cell r="F113">
            <v>0</v>
          </cell>
          <cell r="J113">
            <v>0</v>
          </cell>
          <cell r="K113">
            <v>0</v>
          </cell>
          <cell r="L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L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Z113">
            <v>0</v>
          </cell>
          <cell r="BB113">
            <v>0</v>
          </cell>
          <cell r="BC113">
            <v>0</v>
          </cell>
          <cell r="BD113">
            <v>0</v>
          </cell>
          <cell r="BH113">
            <v>0</v>
          </cell>
          <cell r="BL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W113">
            <v>0</v>
          </cell>
          <cell r="BY113">
            <v>0</v>
          </cell>
          <cell r="CA113">
            <v>0</v>
          </cell>
          <cell r="CE113">
            <v>0</v>
          </cell>
          <cell r="CF113">
            <v>0</v>
          </cell>
          <cell r="CH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S113">
            <v>0</v>
          </cell>
          <cell r="CW113">
            <v>0</v>
          </cell>
          <cell r="CY113">
            <v>0</v>
          </cell>
          <cell r="DD113">
            <v>0</v>
          </cell>
          <cell r="DF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U113">
            <v>0</v>
          </cell>
          <cell r="DW113">
            <v>0</v>
          </cell>
          <cell r="EG113">
            <v>0</v>
          </cell>
          <cell r="EI113">
            <v>0</v>
          </cell>
          <cell r="EK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Q113">
            <v>0</v>
          </cell>
          <cell r="FS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E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O113">
            <v>0</v>
          </cell>
          <cell r="GQ113">
            <v>0</v>
          </cell>
          <cell r="HE113">
            <v>-104</v>
          </cell>
        </row>
        <row r="114">
          <cell r="A114">
            <v>105</v>
          </cell>
          <cell r="B114" t="str">
            <v>GEORGETOWN</v>
          </cell>
          <cell r="E114">
            <v>0</v>
          </cell>
          <cell r="F114">
            <v>0</v>
          </cell>
          <cell r="J114">
            <v>0</v>
          </cell>
          <cell r="K114">
            <v>0</v>
          </cell>
          <cell r="L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L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Z114">
            <v>0</v>
          </cell>
          <cell r="BB114">
            <v>0</v>
          </cell>
          <cell r="BC114">
            <v>0</v>
          </cell>
          <cell r="BD114">
            <v>0</v>
          </cell>
          <cell r="BH114">
            <v>0</v>
          </cell>
          <cell r="BL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W114">
            <v>0</v>
          </cell>
          <cell r="BY114">
            <v>0</v>
          </cell>
          <cell r="CA114">
            <v>0</v>
          </cell>
          <cell r="CE114">
            <v>0</v>
          </cell>
          <cell r="CF114">
            <v>0</v>
          </cell>
          <cell r="CH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0.6270627062706271</v>
          </cell>
          <cell r="CP114">
            <v>0</v>
          </cell>
          <cell r="CQ114">
            <v>4826.8544423576541</v>
          </cell>
          <cell r="CS114">
            <v>508.54785478547859</v>
          </cell>
          <cell r="CU114">
            <v>0</v>
          </cell>
          <cell r="CW114">
            <v>508.54785478547859</v>
          </cell>
          <cell r="CY114">
            <v>4826.8544423576541</v>
          </cell>
          <cell r="DA114">
            <v>1</v>
          </cell>
          <cell r="DB114">
            <v>0</v>
          </cell>
          <cell r="DC114">
            <v>8204</v>
          </cell>
          <cell r="DD114">
            <v>0</v>
          </cell>
          <cell r="DE114">
            <v>849</v>
          </cell>
          <cell r="DF114">
            <v>0</v>
          </cell>
          <cell r="DG114">
            <v>0</v>
          </cell>
          <cell r="DH114">
            <v>0</v>
          </cell>
          <cell r="DI114">
            <v>849</v>
          </cell>
          <cell r="DJ114">
            <v>0</v>
          </cell>
          <cell r="DK114">
            <v>6273</v>
          </cell>
          <cell r="DL114">
            <v>0</v>
          </cell>
          <cell r="DM114">
            <v>1</v>
          </cell>
          <cell r="DN114">
            <v>0</v>
          </cell>
          <cell r="DO114">
            <v>8105</v>
          </cell>
          <cell r="DQ114">
            <v>893</v>
          </cell>
          <cell r="DS114">
            <v>0</v>
          </cell>
          <cell r="DU114">
            <v>893</v>
          </cell>
          <cell r="DW114">
            <v>3957.029111528469</v>
          </cell>
          <cell r="DY114">
            <v>1</v>
          </cell>
          <cell r="DZ114">
            <v>0</v>
          </cell>
          <cell r="EA114">
            <v>8545</v>
          </cell>
          <cell r="EC114">
            <v>893</v>
          </cell>
          <cell r="EE114">
            <v>0</v>
          </cell>
          <cell r="EG114">
            <v>893</v>
          </cell>
          <cell r="EI114">
            <v>1790.8582230569384</v>
          </cell>
          <cell r="EK114">
            <v>5</v>
          </cell>
          <cell r="EL114">
            <v>0</v>
          </cell>
          <cell r="EM114">
            <v>42985</v>
          </cell>
          <cell r="EN114">
            <v>0</v>
          </cell>
          <cell r="EO114">
            <v>4465</v>
          </cell>
          <cell r="EP114">
            <v>0</v>
          </cell>
          <cell r="EQ114">
            <v>0</v>
          </cell>
          <cell r="ER114">
            <v>0</v>
          </cell>
          <cell r="ES114">
            <v>4465</v>
          </cell>
          <cell r="ET114">
            <v>0</v>
          </cell>
          <cell r="EU114">
            <v>34704</v>
          </cell>
          <cell r="EV114">
            <v>0</v>
          </cell>
          <cell r="EW114">
            <v>6</v>
          </cell>
          <cell r="EX114">
            <v>0</v>
          </cell>
          <cell r="EY114">
            <v>53409</v>
          </cell>
          <cell r="EZ114">
            <v>0</v>
          </cell>
          <cell r="FA114">
            <v>5344</v>
          </cell>
          <cell r="FB114">
            <v>0</v>
          </cell>
          <cell r="FC114">
            <v>0</v>
          </cell>
          <cell r="FD114">
            <v>0</v>
          </cell>
          <cell r="FE114">
            <v>5344</v>
          </cell>
          <cell r="FF114">
            <v>0</v>
          </cell>
          <cell r="FG114">
            <v>19210</v>
          </cell>
          <cell r="FH114">
            <v>0</v>
          </cell>
          <cell r="FI114">
            <v>3</v>
          </cell>
          <cell r="FJ114">
            <v>0</v>
          </cell>
          <cell r="FK114">
            <v>26660</v>
          </cell>
          <cell r="FL114">
            <v>0</v>
          </cell>
          <cell r="FM114">
            <v>2679</v>
          </cell>
          <cell r="FN114">
            <v>0</v>
          </cell>
          <cell r="FO114">
            <v>0</v>
          </cell>
          <cell r="FQ114">
            <v>2679</v>
          </cell>
          <cell r="FS114">
            <v>10734.340573790145</v>
          </cell>
          <cell r="FU114">
            <v>1.9965753424657535</v>
          </cell>
          <cell r="FV114">
            <v>0</v>
          </cell>
          <cell r="FW114">
            <v>19735</v>
          </cell>
          <cell r="FX114">
            <v>0</v>
          </cell>
          <cell r="FY114">
            <v>1783</v>
          </cell>
          <cell r="FZ114">
            <v>0</v>
          </cell>
          <cell r="GA114">
            <v>0</v>
          </cell>
          <cell r="GB114">
            <v>0</v>
          </cell>
          <cell r="GC114">
            <v>1783</v>
          </cell>
          <cell r="GE114">
            <v>10919.777911596526</v>
          </cell>
          <cell r="GG114">
            <v>1</v>
          </cell>
          <cell r="GH114">
            <v>0</v>
          </cell>
          <cell r="GI114">
            <v>9419</v>
          </cell>
          <cell r="GJ114">
            <v>0</v>
          </cell>
          <cell r="GK114">
            <v>893</v>
          </cell>
          <cell r="GL114">
            <v>0</v>
          </cell>
          <cell r="GM114">
            <v>0</v>
          </cell>
          <cell r="GO114">
            <v>893</v>
          </cell>
          <cell r="GQ114">
            <v>0</v>
          </cell>
          <cell r="HE114">
            <v>-105</v>
          </cell>
        </row>
        <row r="115">
          <cell r="A115">
            <v>106</v>
          </cell>
          <cell r="B115" t="str">
            <v>GILL</v>
          </cell>
          <cell r="E115">
            <v>0</v>
          </cell>
          <cell r="F115">
            <v>0</v>
          </cell>
          <cell r="J115">
            <v>0</v>
          </cell>
          <cell r="K115">
            <v>0</v>
          </cell>
          <cell r="L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L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Z115">
            <v>0</v>
          </cell>
          <cell r="BB115">
            <v>0</v>
          </cell>
          <cell r="BC115">
            <v>0</v>
          </cell>
          <cell r="BD115">
            <v>0</v>
          </cell>
          <cell r="BH115">
            <v>0</v>
          </cell>
          <cell r="BL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W115">
            <v>0</v>
          </cell>
          <cell r="BY115">
            <v>0</v>
          </cell>
          <cell r="CA115">
            <v>0</v>
          </cell>
          <cell r="CE115">
            <v>0</v>
          </cell>
          <cell r="CF115">
            <v>0</v>
          </cell>
          <cell r="CH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S115">
            <v>0</v>
          </cell>
          <cell r="CW115">
            <v>0</v>
          </cell>
          <cell r="CY115">
            <v>0</v>
          </cell>
          <cell r="DD115">
            <v>0</v>
          </cell>
          <cell r="DF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U115">
            <v>0</v>
          </cell>
          <cell r="DW115">
            <v>0</v>
          </cell>
          <cell r="EG115">
            <v>0</v>
          </cell>
          <cell r="EI115">
            <v>0</v>
          </cell>
          <cell r="EK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Q115">
            <v>0</v>
          </cell>
          <cell r="FS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E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O115">
            <v>0</v>
          </cell>
          <cell r="GQ115">
            <v>0</v>
          </cell>
          <cell r="HE115">
            <v>-106</v>
          </cell>
        </row>
        <row r="116">
          <cell r="A116">
            <v>107</v>
          </cell>
          <cell r="B116" t="str">
            <v>GLOUCESTER</v>
          </cell>
          <cell r="E116">
            <v>0</v>
          </cell>
          <cell r="F116">
            <v>0</v>
          </cell>
          <cell r="J116">
            <v>0</v>
          </cell>
          <cell r="K116">
            <v>0</v>
          </cell>
          <cell r="L116">
            <v>0</v>
          </cell>
          <cell r="O116">
            <v>2</v>
          </cell>
          <cell r="P116">
            <v>0</v>
          </cell>
          <cell r="Q116">
            <v>5892</v>
          </cell>
          <cell r="R116">
            <v>0</v>
          </cell>
          <cell r="S116">
            <v>5892</v>
          </cell>
          <cell r="U116">
            <v>0</v>
          </cell>
          <cell r="V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L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Z116">
            <v>0</v>
          </cell>
          <cell r="BB116">
            <v>0</v>
          </cell>
          <cell r="BC116">
            <v>0</v>
          </cell>
          <cell r="BD116">
            <v>0</v>
          </cell>
          <cell r="BH116">
            <v>0</v>
          </cell>
          <cell r="BL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W116">
            <v>0</v>
          </cell>
          <cell r="BY116">
            <v>0</v>
          </cell>
          <cell r="CA116">
            <v>0</v>
          </cell>
          <cell r="CE116">
            <v>0</v>
          </cell>
          <cell r="CF116">
            <v>0</v>
          </cell>
          <cell r="CH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S116">
            <v>0</v>
          </cell>
          <cell r="CW116">
            <v>0</v>
          </cell>
          <cell r="CY116">
            <v>0</v>
          </cell>
          <cell r="DA116">
            <v>1.9016949152542373</v>
          </cell>
          <cell r="DB116">
            <v>0</v>
          </cell>
          <cell r="DC116">
            <v>9554</v>
          </cell>
          <cell r="DD116">
            <v>0</v>
          </cell>
          <cell r="DE116">
            <v>849</v>
          </cell>
          <cell r="DF116">
            <v>0</v>
          </cell>
          <cell r="DG116">
            <v>9380</v>
          </cell>
          <cell r="DH116">
            <v>0</v>
          </cell>
          <cell r="DI116">
            <v>849</v>
          </cell>
          <cell r="DJ116">
            <v>0</v>
          </cell>
          <cell r="DK116">
            <v>9554</v>
          </cell>
          <cell r="DL116">
            <v>0</v>
          </cell>
          <cell r="DU116">
            <v>0</v>
          </cell>
          <cell r="DW116">
            <v>5732.4</v>
          </cell>
          <cell r="EG116">
            <v>0</v>
          </cell>
          <cell r="EI116">
            <v>3821.6</v>
          </cell>
          <cell r="EK116">
            <v>74.578754578754555</v>
          </cell>
          <cell r="EL116">
            <v>0</v>
          </cell>
          <cell r="EM116">
            <v>774284</v>
          </cell>
          <cell r="EN116">
            <v>0</v>
          </cell>
          <cell r="EO116">
            <v>60891</v>
          </cell>
          <cell r="EP116">
            <v>0</v>
          </cell>
          <cell r="EQ116">
            <v>78340</v>
          </cell>
          <cell r="ER116">
            <v>0</v>
          </cell>
          <cell r="ES116">
            <v>60891</v>
          </cell>
          <cell r="ET116">
            <v>0</v>
          </cell>
          <cell r="EU116">
            <v>774284</v>
          </cell>
          <cell r="EV116">
            <v>0</v>
          </cell>
          <cell r="EW116">
            <v>131.52650176678446</v>
          </cell>
          <cell r="EX116">
            <v>0</v>
          </cell>
          <cell r="EY116">
            <v>1398245</v>
          </cell>
          <cell r="EZ116">
            <v>0</v>
          </cell>
          <cell r="FA116">
            <v>112987</v>
          </cell>
          <cell r="FB116">
            <v>0</v>
          </cell>
          <cell r="FC116">
            <v>59720</v>
          </cell>
          <cell r="FD116">
            <v>0</v>
          </cell>
          <cell r="FE116">
            <v>112987</v>
          </cell>
          <cell r="FF116">
            <v>0</v>
          </cell>
          <cell r="FG116">
            <v>817532</v>
          </cell>
          <cell r="FH116">
            <v>0</v>
          </cell>
          <cell r="FI116">
            <v>46.045936395759782</v>
          </cell>
          <cell r="FJ116">
            <v>0</v>
          </cell>
          <cell r="FK116">
            <v>494913</v>
          </cell>
          <cell r="FL116">
            <v>0</v>
          </cell>
          <cell r="FM116">
            <v>41077</v>
          </cell>
          <cell r="FN116">
            <v>0</v>
          </cell>
          <cell r="FO116">
            <v>948</v>
          </cell>
          <cell r="FQ116">
            <v>41077</v>
          </cell>
          <cell r="FS116">
            <v>334549.70657095226</v>
          </cell>
          <cell r="FU116">
            <v>0.99328859060402686</v>
          </cell>
          <cell r="FV116">
            <v>0</v>
          </cell>
          <cell r="FW116">
            <v>12800</v>
          </cell>
          <cell r="FX116">
            <v>0</v>
          </cell>
          <cell r="FY116">
            <v>888</v>
          </cell>
          <cell r="FZ116">
            <v>0</v>
          </cell>
          <cell r="GA116">
            <v>0</v>
          </cell>
          <cell r="GB116">
            <v>0</v>
          </cell>
          <cell r="GC116">
            <v>888</v>
          </cell>
          <cell r="GE116">
            <v>340329.10275499918</v>
          </cell>
          <cell r="GG116">
            <v>2</v>
          </cell>
          <cell r="GH116">
            <v>0</v>
          </cell>
          <cell r="GI116">
            <v>27010</v>
          </cell>
          <cell r="GJ116">
            <v>0</v>
          </cell>
          <cell r="GK116">
            <v>1786</v>
          </cell>
          <cell r="GL116">
            <v>0</v>
          </cell>
          <cell r="GM116">
            <v>0</v>
          </cell>
          <cell r="GO116">
            <v>1786</v>
          </cell>
          <cell r="GQ116">
            <v>13671.220561873031</v>
          </cell>
          <cell r="HE116">
            <v>-107</v>
          </cell>
        </row>
        <row r="117">
          <cell r="A117">
            <v>108</v>
          </cell>
          <cell r="B117" t="str">
            <v>GOSHEN</v>
          </cell>
          <cell r="E117">
            <v>0</v>
          </cell>
          <cell r="F117">
            <v>0</v>
          </cell>
          <cell r="J117">
            <v>0</v>
          </cell>
          <cell r="K117">
            <v>0</v>
          </cell>
          <cell r="L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L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Z117">
            <v>0</v>
          </cell>
          <cell r="BB117">
            <v>0</v>
          </cell>
          <cell r="BC117">
            <v>0</v>
          </cell>
          <cell r="BD117">
            <v>0</v>
          </cell>
          <cell r="BH117">
            <v>0</v>
          </cell>
          <cell r="BL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W117">
            <v>0</v>
          </cell>
          <cell r="BY117">
            <v>0</v>
          </cell>
          <cell r="CA117">
            <v>0</v>
          </cell>
          <cell r="CE117">
            <v>0</v>
          </cell>
          <cell r="CF117">
            <v>0</v>
          </cell>
          <cell r="CH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S117">
            <v>0</v>
          </cell>
          <cell r="CW117">
            <v>0</v>
          </cell>
          <cell r="CY117">
            <v>0</v>
          </cell>
          <cell r="DD117">
            <v>0</v>
          </cell>
          <cell r="DF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U117">
            <v>0</v>
          </cell>
          <cell r="DW117">
            <v>0</v>
          </cell>
          <cell r="EG117">
            <v>0</v>
          </cell>
          <cell r="EI117">
            <v>0</v>
          </cell>
          <cell r="EK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Q117">
            <v>0</v>
          </cell>
          <cell r="FS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E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O117">
            <v>0</v>
          </cell>
          <cell r="GQ117">
            <v>0</v>
          </cell>
          <cell r="HE117">
            <v>-108</v>
          </cell>
        </row>
        <row r="118">
          <cell r="A118">
            <v>109</v>
          </cell>
          <cell r="B118" t="str">
            <v>GOSNOLD</v>
          </cell>
          <cell r="E118">
            <v>0</v>
          </cell>
          <cell r="F118">
            <v>0</v>
          </cell>
          <cell r="J118">
            <v>0</v>
          </cell>
          <cell r="K118">
            <v>0</v>
          </cell>
          <cell r="L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L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Z118">
            <v>0</v>
          </cell>
          <cell r="BB118">
            <v>0</v>
          </cell>
          <cell r="BC118">
            <v>0</v>
          </cell>
          <cell r="BD118">
            <v>0</v>
          </cell>
          <cell r="BH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W118">
            <v>0</v>
          </cell>
          <cell r="BY118">
            <v>0</v>
          </cell>
          <cell r="CA118">
            <v>0</v>
          </cell>
          <cell r="CE118">
            <v>0</v>
          </cell>
          <cell r="CF118">
            <v>0</v>
          </cell>
          <cell r="CH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S118">
            <v>0</v>
          </cell>
          <cell r="CW118">
            <v>0</v>
          </cell>
          <cell r="CY118">
            <v>0</v>
          </cell>
          <cell r="DD118">
            <v>0</v>
          </cell>
          <cell r="DF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U118">
            <v>0</v>
          </cell>
          <cell r="DW118">
            <v>0</v>
          </cell>
          <cell r="EG118">
            <v>0</v>
          </cell>
          <cell r="EI118">
            <v>0</v>
          </cell>
          <cell r="EK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Q118">
            <v>0</v>
          </cell>
          <cell r="FS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E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O118">
            <v>0</v>
          </cell>
          <cell r="GQ118">
            <v>0</v>
          </cell>
          <cell r="HE118">
            <v>-109</v>
          </cell>
        </row>
        <row r="119">
          <cell r="A119">
            <v>110</v>
          </cell>
          <cell r="B119" t="str">
            <v>GRAFTON</v>
          </cell>
          <cell r="E119">
            <v>0</v>
          </cell>
          <cell r="F119">
            <v>0</v>
          </cell>
          <cell r="J119">
            <v>0</v>
          </cell>
          <cell r="K119">
            <v>0</v>
          </cell>
          <cell r="L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14.19</v>
          </cell>
          <cell r="X119">
            <v>0</v>
          </cell>
          <cell r="Y119">
            <v>75746</v>
          </cell>
          <cell r="Z119">
            <v>0</v>
          </cell>
          <cell r="AA119">
            <v>0</v>
          </cell>
          <cell r="AB119">
            <v>0</v>
          </cell>
          <cell r="AC119">
            <v>75746</v>
          </cell>
          <cell r="AD119">
            <v>0</v>
          </cell>
          <cell r="AE119">
            <v>0</v>
          </cell>
          <cell r="AF119">
            <v>9</v>
          </cell>
          <cell r="AG119">
            <v>0</v>
          </cell>
          <cell r="AH119">
            <v>50715</v>
          </cell>
          <cell r="AJ119">
            <v>0</v>
          </cell>
          <cell r="AL119">
            <v>45448</v>
          </cell>
          <cell r="AN119">
            <v>0</v>
          </cell>
          <cell r="AO119">
            <v>8.1999999999999993</v>
          </cell>
          <cell r="AP119">
            <v>0</v>
          </cell>
          <cell r="AQ119">
            <v>53448</v>
          </cell>
          <cell r="AR119">
            <v>0</v>
          </cell>
          <cell r="AS119">
            <v>0</v>
          </cell>
          <cell r="AT119">
            <v>0</v>
          </cell>
          <cell r="AU119">
            <v>33032</v>
          </cell>
          <cell r="AW119">
            <v>13</v>
          </cell>
          <cell r="AY119">
            <v>81204</v>
          </cell>
          <cell r="AZ119">
            <v>0</v>
          </cell>
          <cell r="BA119">
            <v>6767</v>
          </cell>
          <cell r="BB119">
            <v>0</v>
          </cell>
          <cell r="BC119">
            <v>26169</v>
          </cell>
          <cell r="BD119">
            <v>38</v>
          </cell>
          <cell r="BE119">
            <v>8</v>
          </cell>
          <cell r="BF119">
            <v>0</v>
          </cell>
          <cell r="BG119">
            <v>57152</v>
          </cell>
          <cell r="BH119">
            <v>0</v>
          </cell>
          <cell r="BI119">
            <v>8.5</v>
          </cell>
          <cell r="BJ119">
            <v>0</v>
          </cell>
          <cell r="BK119">
            <v>59245</v>
          </cell>
          <cell r="BL119">
            <v>0</v>
          </cell>
          <cell r="BM119">
            <v>0</v>
          </cell>
          <cell r="BN119">
            <v>0</v>
          </cell>
          <cell r="BO119">
            <v>4036.0835848845995</v>
          </cell>
          <cell r="BP119">
            <v>2.6287457364110196</v>
          </cell>
          <cell r="BQ119">
            <v>5</v>
          </cell>
          <cell r="BR119">
            <v>0</v>
          </cell>
          <cell r="BS119">
            <v>30272.356723771853</v>
          </cell>
          <cell r="BT119">
            <v>0</v>
          </cell>
          <cell r="BU119">
            <v>2992</v>
          </cell>
          <cell r="BW119">
            <v>8732</v>
          </cell>
          <cell r="BY119">
            <v>2992</v>
          </cell>
          <cell r="CA119">
            <v>1255.8</v>
          </cell>
          <cell r="CC119">
            <v>5</v>
          </cell>
          <cell r="CD119">
            <v>0</v>
          </cell>
          <cell r="CE119">
            <v>43383</v>
          </cell>
          <cell r="CF119">
            <v>0</v>
          </cell>
          <cell r="CG119">
            <v>3880</v>
          </cell>
          <cell r="CH119">
            <v>0</v>
          </cell>
          <cell r="CI119">
            <v>0</v>
          </cell>
          <cell r="CJ119">
            <v>0</v>
          </cell>
          <cell r="CK119">
            <v>3880</v>
          </cell>
          <cell r="CL119">
            <v>0</v>
          </cell>
          <cell r="CM119">
            <v>13947.643276228147</v>
          </cell>
          <cell r="CN119">
            <v>0</v>
          </cell>
          <cell r="CO119">
            <v>5</v>
          </cell>
          <cell r="CP119">
            <v>0</v>
          </cell>
          <cell r="CQ119">
            <v>40672</v>
          </cell>
          <cell r="CS119">
            <v>4055</v>
          </cell>
          <cell r="CU119">
            <v>0</v>
          </cell>
          <cell r="CW119">
            <v>4055</v>
          </cell>
          <cell r="CY119">
            <v>7866</v>
          </cell>
          <cell r="DA119">
            <v>0.46621621621621623</v>
          </cell>
          <cell r="DB119">
            <v>0</v>
          </cell>
          <cell r="DC119">
            <v>3585</v>
          </cell>
          <cell r="DD119">
            <v>0</v>
          </cell>
          <cell r="DE119">
            <v>396</v>
          </cell>
          <cell r="DF119">
            <v>0</v>
          </cell>
          <cell r="DG119">
            <v>0</v>
          </cell>
          <cell r="DH119">
            <v>0</v>
          </cell>
          <cell r="DI119">
            <v>396</v>
          </cell>
          <cell r="DJ119">
            <v>0</v>
          </cell>
          <cell r="DK119">
            <v>5244</v>
          </cell>
          <cell r="DL119">
            <v>0</v>
          </cell>
          <cell r="DM119">
            <v>20</v>
          </cell>
          <cell r="DN119">
            <v>0</v>
          </cell>
          <cell r="DO119">
            <v>186432</v>
          </cell>
          <cell r="DQ119">
            <v>17840</v>
          </cell>
          <cell r="DS119">
            <v>0</v>
          </cell>
          <cell r="DU119">
            <v>17840</v>
          </cell>
          <cell r="DW119">
            <v>182847</v>
          </cell>
          <cell r="DY119">
            <v>33.975862068965512</v>
          </cell>
          <cell r="DZ119">
            <v>0</v>
          </cell>
          <cell r="EA119">
            <v>265414</v>
          </cell>
          <cell r="EC119">
            <v>28565</v>
          </cell>
          <cell r="EE119">
            <v>18152</v>
          </cell>
          <cell r="EG119">
            <v>28565</v>
          </cell>
          <cell r="EI119">
            <v>188690.2</v>
          </cell>
          <cell r="EK119">
            <v>45.745762711864401</v>
          </cell>
          <cell r="EL119">
            <v>0</v>
          </cell>
          <cell r="EM119">
            <v>358638</v>
          </cell>
          <cell r="EN119">
            <v>0</v>
          </cell>
          <cell r="EO119">
            <v>38173</v>
          </cell>
          <cell r="EP119">
            <v>0</v>
          </cell>
          <cell r="EQ119">
            <v>27849</v>
          </cell>
          <cell r="ER119">
            <v>0</v>
          </cell>
          <cell r="ES119">
            <v>38173</v>
          </cell>
          <cell r="ET119">
            <v>0</v>
          </cell>
          <cell r="EU119">
            <v>213752</v>
          </cell>
          <cell r="EV119">
            <v>0</v>
          </cell>
          <cell r="EW119">
            <v>51.247225685148472</v>
          </cell>
          <cell r="EX119">
            <v>0</v>
          </cell>
          <cell r="EY119">
            <v>414430</v>
          </cell>
          <cell r="EZ119">
            <v>0</v>
          </cell>
          <cell r="FA119">
            <v>44053</v>
          </cell>
          <cell r="FB119">
            <v>0</v>
          </cell>
          <cell r="FC119">
            <v>18221</v>
          </cell>
          <cell r="FD119">
            <v>0</v>
          </cell>
          <cell r="FE119">
            <v>44053</v>
          </cell>
          <cell r="FF119">
            <v>0</v>
          </cell>
          <cell r="FG119">
            <v>110690.8</v>
          </cell>
          <cell r="FH119">
            <v>0</v>
          </cell>
          <cell r="FI119">
            <v>54.733108108108112</v>
          </cell>
          <cell r="FJ119">
            <v>0</v>
          </cell>
          <cell r="FK119">
            <v>509763</v>
          </cell>
          <cell r="FL119">
            <v>0</v>
          </cell>
          <cell r="FM119">
            <v>48770</v>
          </cell>
          <cell r="FN119">
            <v>0</v>
          </cell>
          <cell r="FO119">
            <v>0</v>
          </cell>
          <cell r="FQ119">
            <v>48770</v>
          </cell>
          <cell r="FS119">
            <v>126893.18952007079</v>
          </cell>
          <cell r="FU119">
            <v>53.967808717808722</v>
          </cell>
          <cell r="FV119">
            <v>0</v>
          </cell>
          <cell r="FW119">
            <v>490781</v>
          </cell>
          <cell r="FX119">
            <v>0</v>
          </cell>
          <cell r="FY119">
            <v>45269</v>
          </cell>
          <cell r="FZ119">
            <v>0</v>
          </cell>
          <cell r="GA119">
            <v>20548</v>
          </cell>
          <cell r="GB119">
            <v>0</v>
          </cell>
          <cell r="GC119">
            <v>45269</v>
          </cell>
          <cell r="GE119">
            <v>59473.894724516307</v>
          </cell>
          <cell r="GG119">
            <v>48.510157808815521</v>
          </cell>
          <cell r="GH119">
            <v>0</v>
          </cell>
          <cell r="GI119">
            <v>496957</v>
          </cell>
          <cell r="GJ119">
            <v>0</v>
          </cell>
          <cell r="GK119">
            <v>42033</v>
          </cell>
          <cell r="GL119">
            <v>0</v>
          </cell>
          <cell r="GM119">
            <v>0</v>
          </cell>
          <cell r="GO119">
            <v>42033</v>
          </cell>
          <cell r="GQ119">
            <v>5941.8337924087145</v>
          </cell>
          <cell r="HE119">
            <v>-110</v>
          </cell>
        </row>
        <row r="120">
          <cell r="A120">
            <v>111</v>
          </cell>
          <cell r="B120" t="str">
            <v>GRANBY</v>
          </cell>
          <cell r="E120">
            <v>0</v>
          </cell>
          <cell r="F120">
            <v>0</v>
          </cell>
          <cell r="I120">
            <v>1</v>
          </cell>
          <cell r="J120">
            <v>4974</v>
          </cell>
          <cell r="K120">
            <v>0</v>
          </cell>
          <cell r="L120">
            <v>5348</v>
          </cell>
          <cell r="M120">
            <v>0</v>
          </cell>
          <cell r="O120">
            <v>2.58</v>
          </cell>
          <cell r="P120">
            <v>0</v>
          </cell>
          <cell r="Q120">
            <v>12981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2.79</v>
          </cell>
          <cell r="X120">
            <v>0</v>
          </cell>
          <cell r="Y120">
            <v>13774</v>
          </cell>
          <cell r="Z120">
            <v>0</v>
          </cell>
          <cell r="AA120">
            <v>0</v>
          </cell>
          <cell r="AB120">
            <v>0</v>
          </cell>
          <cell r="AC120">
            <v>793</v>
          </cell>
          <cell r="AD120">
            <v>0</v>
          </cell>
          <cell r="AE120">
            <v>0</v>
          </cell>
          <cell r="AF120">
            <v>5.76</v>
          </cell>
          <cell r="AG120">
            <v>0</v>
          </cell>
          <cell r="AH120">
            <v>25176</v>
          </cell>
          <cell r="AJ120">
            <v>5289</v>
          </cell>
          <cell r="AL120">
            <v>11878</v>
          </cell>
          <cell r="AN120">
            <v>0</v>
          </cell>
          <cell r="AO120">
            <v>7</v>
          </cell>
          <cell r="AP120">
            <v>0</v>
          </cell>
          <cell r="AQ120">
            <v>35190</v>
          </cell>
          <cell r="AR120">
            <v>0</v>
          </cell>
          <cell r="AS120">
            <v>5865</v>
          </cell>
          <cell r="AT120">
            <v>0</v>
          </cell>
          <cell r="AU120">
            <v>17172</v>
          </cell>
          <cell r="AW120">
            <v>9</v>
          </cell>
          <cell r="AY120">
            <v>52479</v>
          </cell>
          <cell r="AZ120">
            <v>0</v>
          </cell>
          <cell r="BA120">
            <v>0</v>
          </cell>
          <cell r="BB120">
            <v>0</v>
          </cell>
          <cell r="BC120">
            <v>24800</v>
          </cell>
          <cell r="BD120">
            <v>36</v>
          </cell>
          <cell r="BE120">
            <v>7</v>
          </cell>
          <cell r="BF120">
            <v>0</v>
          </cell>
          <cell r="BG120">
            <v>41202</v>
          </cell>
          <cell r="BH120">
            <v>0</v>
          </cell>
          <cell r="BI120">
            <v>3.33</v>
          </cell>
          <cell r="BJ120">
            <v>0</v>
          </cell>
          <cell r="BK120">
            <v>20477</v>
          </cell>
          <cell r="BL120">
            <v>0</v>
          </cell>
          <cell r="BM120">
            <v>0</v>
          </cell>
          <cell r="BN120">
            <v>0</v>
          </cell>
          <cell r="BO120">
            <v>2115.2780241317382</v>
          </cell>
          <cell r="BP120">
            <v>1.3777038979283134</v>
          </cell>
          <cell r="BQ120">
            <v>4</v>
          </cell>
          <cell r="BR120">
            <v>0</v>
          </cell>
          <cell r="BS120">
            <v>20177.339541441892</v>
          </cell>
          <cell r="BT120">
            <v>0</v>
          </cell>
          <cell r="BU120">
            <v>2238.3377807183442</v>
          </cell>
          <cell r="BW120">
            <v>7698.9962267586507</v>
          </cell>
          <cell r="BY120">
            <v>2238.3377807183442</v>
          </cell>
          <cell r="CA120">
            <v>0</v>
          </cell>
          <cell r="CC120">
            <v>6.0278745644599301</v>
          </cell>
          <cell r="CD120">
            <v>0</v>
          </cell>
          <cell r="CE120">
            <v>44566.46665559728</v>
          </cell>
          <cell r="CF120">
            <v>0</v>
          </cell>
          <cell r="CG120">
            <v>4664.3632920681957</v>
          </cell>
          <cell r="CH120">
            <v>0</v>
          </cell>
          <cell r="CI120">
            <v>0</v>
          </cell>
          <cell r="CJ120">
            <v>0</v>
          </cell>
          <cell r="CK120">
            <v>4664.3632920681957</v>
          </cell>
          <cell r="CL120">
            <v>0</v>
          </cell>
          <cell r="CM120">
            <v>24389.127114155388</v>
          </cell>
          <cell r="CN120">
            <v>0</v>
          </cell>
          <cell r="CO120">
            <v>4.9461490890062318</v>
          </cell>
          <cell r="CP120">
            <v>0</v>
          </cell>
          <cell r="CQ120">
            <v>39296.33227586493</v>
          </cell>
          <cell r="CS120">
            <v>4004.3291891149984</v>
          </cell>
          <cell r="CU120">
            <v>0</v>
          </cell>
          <cell r="CW120">
            <v>4004.3291891149984</v>
          </cell>
          <cell r="CY120">
            <v>14633</v>
          </cell>
          <cell r="DA120">
            <v>10.026755852842808</v>
          </cell>
          <cell r="DB120">
            <v>0</v>
          </cell>
          <cell r="DC120">
            <v>82651</v>
          </cell>
          <cell r="DD120">
            <v>0</v>
          </cell>
          <cell r="DE120">
            <v>8368</v>
          </cell>
          <cell r="DF120">
            <v>0</v>
          </cell>
          <cell r="DG120">
            <v>0</v>
          </cell>
          <cell r="DH120">
            <v>0</v>
          </cell>
          <cell r="DI120">
            <v>8368</v>
          </cell>
          <cell r="DJ120">
            <v>0</v>
          </cell>
          <cell r="DK120">
            <v>53110</v>
          </cell>
          <cell r="DL120">
            <v>0</v>
          </cell>
          <cell r="DM120">
            <v>14.979661016949152</v>
          </cell>
          <cell r="DN120">
            <v>0</v>
          </cell>
          <cell r="DO120">
            <v>133106</v>
          </cell>
          <cell r="DQ120">
            <v>13167</v>
          </cell>
          <cell r="DS120">
            <v>0</v>
          </cell>
          <cell r="DU120">
            <v>13167</v>
          </cell>
          <cell r="DW120">
            <v>76467.800634481042</v>
          </cell>
          <cell r="DY120">
            <v>14</v>
          </cell>
          <cell r="DZ120">
            <v>0</v>
          </cell>
          <cell r="EA120">
            <v>123178</v>
          </cell>
          <cell r="EC120">
            <v>12370</v>
          </cell>
          <cell r="EE120">
            <v>0</v>
          </cell>
          <cell r="EG120">
            <v>12370</v>
          </cell>
          <cell r="EI120">
            <v>47614.867089654028</v>
          </cell>
          <cell r="EK120">
            <v>12.088435374149661</v>
          </cell>
          <cell r="EL120">
            <v>0</v>
          </cell>
          <cell r="EM120">
            <v>107254</v>
          </cell>
          <cell r="EN120">
            <v>0</v>
          </cell>
          <cell r="EO120">
            <v>10696</v>
          </cell>
          <cell r="EP120">
            <v>0</v>
          </cell>
          <cell r="EQ120">
            <v>0</v>
          </cell>
          <cell r="ER120">
            <v>0</v>
          </cell>
          <cell r="ES120">
            <v>10696</v>
          </cell>
          <cell r="ET120">
            <v>0</v>
          </cell>
          <cell r="EU120">
            <v>20182</v>
          </cell>
          <cell r="EV120">
            <v>0</v>
          </cell>
          <cell r="EW120">
            <v>12.976109215017065</v>
          </cell>
          <cell r="EX120">
            <v>0</v>
          </cell>
          <cell r="EY120">
            <v>113295</v>
          </cell>
          <cell r="EZ120">
            <v>0</v>
          </cell>
          <cell r="FA120">
            <v>11588</v>
          </cell>
          <cell r="FB120">
            <v>0</v>
          </cell>
          <cell r="FC120">
            <v>0</v>
          </cell>
          <cell r="FD120">
            <v>0</v>
          </cell>
          <cell r="FE120">
            <v>11588</v>
          </cell>
          <cell r="FF120">
            <v>0</v>
          </cell>
          <cell r="FG120">
            <v>6041</v>
          </cell>
          <cell r="FH120">
            <v>0</v>
          </cell>
          <cell r="FI120">
            <v>17.223728813559323</v>
          </cell>
          <cell r="FJ120">
            <v>0</v>
          </cell>
          <cell r="FK120">
            <v>170072</v>
          </cell>
          <cell r="FL120">
            <v>0</v>
          </cell>
          <cell r="FM120">
            <v>15274</v>
          </cell>
          <cell r="FN120">
            <v>0</v>
          </cell>
          <cell r="FO120">
            <v>0</v>
          </cell>
          <cell r="FQ120">
            <v>15274</v>
          </cell>
          <cell r="FS120">
            <v>55784.164818977319</v>
          </cell>
          <cell r="FU120">
            <v>15</v>
          </cell>
          <cell r="FV120">
            <v>0</v>
          </cell>
          <cell r="FW120">
            <v>156640</v>
          </cell>
          <cell r="FX120">
            <v>0</v>
          </cell>
          <cell r="FY120">
            <v>13360</v>
          </cell>
          <cell r="FZ120">
            <v>0</v>
          </cell>
          <cell r="GA120">
            <v>0</v>
          </cell>
          <cell r="GB120">
            <v>0</v>
          </cell>
          <cell r="GC120">
            <v>13360</v>
          </cell>
          <cell r="GE120">
            <v>15289.733613825574</v>
          </cell>
          <cell r="GG120">
            <v>18</v>
          </cell>
          <cell r="GH120">
            <v>0</v>
          </cell>
          <cell r="GI120">
            <v>204632</v>
          </cell>
          <cell r="GJ120">
            <v>0</v>
          </cell>
          <cell r="GK120">
            <v>15954</v>
          </cell>
          <cell r="GL120">
            <v>0</v>
          </cell>
          <cell r="GM120">
            <v>0</v>
          </cell>
          <cell r="GO120">
            <v>15954</v>
          </cell>
          <cell r="GQ120">
            <v>46172.358705517981</v>
          </cell>
          <cell r="HE120">
            <v>-111</v>
          </cell>
        </row>
        <row r="121">
          <cell r="A121">
            <v>112</v>
          </cell>
          <cell r="B121" t="str">
            <v>GRANVILLE</v>
          </cell>
          <cell r="E121">
            <v>0</v>
          </cell>
          <cell r="F121">
            <v>0</v>
          </cell>
          <cell r="J121">
            <v>0</v>
          </cell>
          <cell r="K121">
            <v>0</v>
          </cell>
          <cell r="L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L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Z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F121">
            <v>0</v>
          </cell>
          <cell r="BG121">
            <v>8051</v>
          </cell>
          <cell r="BH121">
            <v>0</v>
          </cell>
          <cell r="BI121">
            <v>3</v>
          </cell>
          <cell r="BJ121">
            <v>0</v>
          </cell>
          <cell r="BK121">
            <v>24753</v>
          </cell>
          <cell r="BL121">
            <v>0</v>
          </cell>
          <cell r="BM121">
            <v>0</v>
          </cell>
          <cell r="BN121">
            <v>0</v>
          </cell>
          <cell r="BO121">
            <v>6586.1871106511453</v>
          </cell>
          <cell r="BP121">
            <v>4.2896562774785707</v>
          </cell>
          <cell r="BQ121">
            <v>2</v>
          </cell>
          <cell r="BR121">
            <v>0</v>
          </cell>
          <cell r="BS121">
            <v>17468.84981877284</v>
          </cell>
          <cell r="BT121">
            <v>0</v>
          </cell>
          <cell r="BU121">
            <v>1484.675561436688</v>
          </cell>
          <cell r="BW121">
            <v>0</v>
          </cell>
          <cell r="BY121">
            <v>1484.675561436688</v>
          </cell>
          <cell r="CA121">
            <v>13241.6</v>
          </cell>
          <cell r="CC121">
            <v>2</v>
          </cell>
          <cell r="CD121">
            <v>0</v>
          </cell>
          <cell r="CE121">
            <v>18251.388383654663</v>
          </cell>
          <cell r="CF121">
            <v>0</v>
          </cell>
          <cell r="CG121">
            <v>1543.1550866981931</v>
          </cell>
          <cell r="CH121">
            <v>0</v>
          </cell>
          <cell r="CI121">
            <v>0</v>
          </cell>
          <cell r="CJ121">
            <v>0</v>
          </cell>
          <cell r="CK121">
            <v>1543.1550866981931</v>
          </cell>
          <cell r="CL121">
            <v>0</v>
          </cell>
          <cell r="CM121">
            <v>7463.5385648818228</v>
          </cell>
          <cell r="CN121">
            <v>0</v>
          </cell>
          <cell r="CO121">
            <v>1</v>
          </cell>
          <cell r="CP121">
            <v>0</v>
          </cell>
          <cell r="CQ121">
            <v>9528.9296398205934</v>
          </cell>
          <cell r="CS121">
            <v>808.95697091529064</v>
          </cell>
          <cell r="CU121">
            <v>0</v>
          </cell>
          <cell r="CW121">
            <v>808.95697091529064</v>
          </cell>
          <cell r="CY121">
            <v>470</v>
          </cell>
          <cell r="DA121">
            <v>1</v>
          </cell>
          <cell r="DB121">
            <v>0</v>
          </cell>
          <cell r="DC121">
            <v>10382</v>
          </cell>
          <cell r="DD121">
            <v>0</v>
          </cell>
          <cell r="DE121">
            <v>849</v>
          </cell>
          <cell r="DF121">
            <v>0</v>
          </cell>
          <cell r="DG121">
            <v>0</v>
          </cell>
          <cell r="DH121">
            <v>0</v>
          </cell>
          <cell r="DI121">
            <v>849</v>
          </cell>
          <cell r="DJ121">
            <v>0</v>
          </cell>
          <cell r="DK121">
            <v>1166</v>
          </cell>
          <cell r="DL121">
            <v>0</v>
          </cell>
          <cell r="DM121">
            <v>1</v>
          </cell>
          <cell r="DN121">
            <v>0</v>
          </cell>
          <cell r="DO121">
            <v>10081</v>
          </cell>
          <cell r="DQ121">
            <v>893</v>
          </cell>
          <cell r="DS121">
            <v>0</v>
          </cell>
          <cell r="DU121">
            <v>893</v>
          </cell>
          <cell r="DW121">
            <v>511.84221610764394</v>
          </cell>
          <cell r="EG121">
            <v>0</v>
          </cell>
          <cell r="EI121">
            <v>341.2281440717627</v>
          </cell>
          <cell r="EK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Q121">
            <v>0</v>
          </cell>
          <cell r="FS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E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O121">
            <v>0</v>
          </cell>
          <cell r="GQ121">
            <v>0</v>
          </cell>
          <cell r="HE121">
            <v>-112</v>
          </cell>
        </row>
        <row r="122">
          <cell r="A122">
            <v>113</v>
          </cell>
          <cell r="B122" t="str">
            <v>GREAT BARRINGTON</v>
          </cell>
          <cell r="E122">
            <v>0</v>
          </cell>
          <cell r="F122">
            <v>0</v>
          </cell>
          <cell r="J122">
            <v>0</v>
          </cell>
          <cell r="K122">
            <v>0</v>
          </cell>
          <cell r="L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L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Z122">
            <v>0</v>
          </cell>
          <cell r="BB122">
            <v>0</v>
          </cell>
          <cell r="BC122">
            <v>0</v>
          </cell>
          <cell r="BD122">
            <v>0</v>
          </cell>
          <cell r="BH122">
            <v>0</v>
          </cell>
          <cell r="BL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W122">
            <v>0</v>
          </cell>
          <cell r="BY122">
            <v>0</v>
          </cell>
          <cell r="CA122">
            <v>0</v>
          </cell>
          <cell r="CE122">
            <v>0</v>
          </cell>
          <cell r="CF122">
            <v>0</v>
          </cell>
          <cell r="CH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S122">
            <v>0</v>
          </cell>
          <cell r="CW122">
            <v>0</v>
          </cell>
          <cell r="CY122">
            <v>0</v>
          </cell>
          <cell r="DD122">
            <v>0</v>
          </cell>
          <cell r="DF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U122">
            <v>0</v>
          </cell>
          <cell r="DW122">
            <v>0</v>
          </cell>
          <cell r="EG122">
            <v>0</v>
          </cell>
          <cell r="EI122">
            <v>0</v>
          </cell>
          <cell r="EK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Q122">
            <v>0</v>
          </cell>
          <cell r="FS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E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O122">
            <v>0</v>
          </cell>
          <cell r="GQ122">
            <v>0</v>
          </cell>
          <cell r="HE122">
            <v>-113</v>
          </cell>
        </row>
        <row r="123">
          <cell r="A123">
            <v>114</v>
          </cell>
          <cell r="B123" t="str">
            <v>GREENFIELD</v>
          </cell>
          <cell r="E123">
            <v>0</v>
          </cell>
          <cell r="F123">
            <v>0</v>
          </cell>
          <cell r="I123">
            <v>2.52</v>
          </cell>
          <cell r="J123">
            <v>12322</v>
          </cell>
          <cell r="K123">
            <v>0</v>
          </cell>
          <cell r="L123">
            <v>0</v>
          </cell>
          <cell r="M123">
            <v>0</v>
          </cell>
          <cell r="O123">
            <v>6</v>
          </cell>
          <cell r="P123">
            <v>0</v>
          </cell>
          <cell r="Q123">
            <v>35412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8.9700000000000006</v>
          </cell>
          <cell r="X123">
            <v>0</v>
          </cell>
          <cell r="Y123">
            <v>47636</v>
          </cell>
          <cell r="Z123">
            <v>0</v>
          </cell>
          <cell r="AA123">
            <v>5977</v>
          </cell>
          <cell r="AB123">
            <v>0</v>
          </cell>
          <cell r="AC123">
            <v>12224</v>
          </cell>
          <cell r="AD123">
            <v>0</v>
          </cell>
          <cell r="AE123">
            <v>0</v>
          </cell>
          <cell r="AF123">
            <v>11.01</v>
          </cell>
          <cell r="AG123">
            <v>0</v>
          </cell>
          <cell r="AH123">
            <v>67263</v>
          </cell>
          <cell r="AJ123">
            <v>184</v>
          </cell>
          <cell r="AL123">
            <v>26961</v>
          </cell>
          <cell r="AN123">
            <v>0</v>
          </cell>
          <cell r="AO123">
            <v>7.52</v>
          </cell>
          <cell r="AP123">
            <v>0</v>
          </cell>
          <cell r="AQ123">
            <v>58841</v>
          </cell>
          <cell r="AR123">
            <v>0</v>
          </cell>
          <cell r="AS123">
            <v>0</v>
          </cell>
          <cell r="AT123">
            <v>0</v>
          </cell>
          <cell r="AU123">
            <v>16665</v>
          </cell>
          <cell r="AW123">
            <v>10</v>
          </cell>
          <cell r="AY123">
            <v>80760</v>
          </cell>
          <cell r="AZ123">
            <v>-24228</v>
          </cell>
          <cell r="BA123">
            <v>0</v>
          </cell>
          <cell r="BB123">
            <v>24228</v>
          </cell>
          <cell r="BC123">
            <v>26502</v>
          </cell>
          <cell r="BD123">
            <v>-19503</v>
          </cell>
          <cell r="BE123">
            <v>10.050000000000001</v>
          </cell>
          <cell r="BF123">
            <v>0</v>
          </cell>
          <cell r="BG123">
            <v>82821</v>
          </cell>
          <cell r="BH123">
            <v>0</v>
          </cell>
          <cell r="BI123">
            <v>36.74</v>
          </cell>
          <cell r="BJ123">
            <v>0</v>
          </cell>
          <cell r="BK123">
            <v>260494</v>
          </cell>
          <cell r="BL123">
            <v>0</v>
          </cell>
          <cell r="BM123">
            <v>62622</v>
          </cell>
          <cell r="BN123">
            <v>0</v>
          </cell>
          <cell r="BO123">
            <v>64437.309843628827</v>
          </cell>
          <cell r="BP123">
            <v>41.968730318563757</v>
          </cell>
          <cell r="BQ123">
            <v>57.9629168740667</v>
          </cell>
          <cell r="BR123">
            <v>0</v>
          </cell>
          <cell r="BS123">
            <v>433773.32671129919</v>
          </cell>
          <cell r="BT123">
            <v>0</v>
          </cell>
          <cell r="BU123">
            <v>40691.948500796585</v>
          </cell>
          <cell r="BW123">
            <v>30331.313334345054</v>
          </cell>
          <cell r="BY123">
            <v>40691.948500796585</v>
          </cell>
          <cell r="CA123">
            <v>294419.92671129922</v>
          </cell>
          <cell r="CC123">
            <v>73.56939638600538</v>
          </cell>
          <cell r="CD123">
            <v>0</v>
          </cell>
          <cell r="CE123">
            <v>572897.6792111604</v>
          </cell>
          <cell r="CF123">
            <v>0</v>
          </cell>
          <cell r="CG123">
            <v>52394.049485682081</v>
          </cell>
          <cell r="CH123">
            <v>0</v>
          </cell>
          <cell r="CI123">
            <v>55804.97271735176</v>
          </cell>
          <cell r="CJ123">
            <v>0</v>
          </cell>
          <cell r="CK123">
            <v>52394.049485682081</v>
          </cell>
          <cell r="CL123">
            <v>0</v>
          </cell>
          <cell r="CM123">
            <v>323852.35249986121</v>
          </cell>
          <cell r="CN123">
            <v>0</v>
          </cell>
          <cell r="CO123">
            <v>73.366019578563126</v>
          </cell>
          <cell r="CP123">
            <v>0</v>
          </cell>
          <cell r="CQ123">
            <v>649610.25539210555</v>
          </cell>
          <cell r="CS123">
            <v>57047.301069418114</v>
          </cell>
          <cell r="CU123">
            <v>29934</v>
          </cell>
          <cell r="CW123">
            <v>57047.301069418114</v>
          </cell>
          <cell r="CY123">
            <v>229499.57618094515</v>
          </cell>
          <cell r="DA123">
            <v>84.509298584670944</v>
          </cell>
          <cell r="DB123">
            <v>0</v>
          </cell>
          <cell r="DC123">
            <v>739543</v>
          </cell>
          <cell r="DD123">
            <v>0</v>
          </cell>
          <cell r="DE123">
            <v>64043</v>
          </cell>
          <cell r="DF123">
            <v>0</v>
          </cell>
          <cell r="DG123">
            <v>93919</v>
          </cell>
          <cell r="DH123">
            <v>0</v>
          </cell>
          <cell r="DI123">
            <v>64043</v>
          </cell>
          <cell r="DJ123">
            <v>0</v>
          </cell>
          <cell r="DK123">
            <v>191610</v>
          </cell>
          <cell r="DL123">
            <v>0</v>
          </cell>
          <cell r="DM123">
            <v>89.654325259515574</v>
          </cell>
          <cell r="DN123">
            <v>0</v>
          </cell>
          <cell r="DO123">
            <v>825777</v>
          </cell>
          <cell r="DQ123">
            <v>72281</v>
          </cell>
          <cell r="DS123">
            <v>75965</v>
          </cell>
          <cell r="DU123">
            <v>72281</v>
          </cell>
          <cell r="DW123">
            <v>170878.67723711475</v>
          </cell>
          <cell r="DY123">
            <v>101.09077086527837</v>
          </cell>
          <cell r="DZ123">
            <v>0</v>
          </cell>
          <cell r="EA123">
            <v>971445</v>
          </cell>
          <cell r="EC123">
            <v>82565</v>
          </cell>
          <cell r="EE123">
            <v>97781</v>
          </cell>
          <cell r="EG123">
            <v>82565</v>
          </cell>
          <cell r="EI123">
            <v>233381.49784315779</v>
          </cell>
          <cell r="EK123">
            <v>111.14495622797972</v>
          </cell>
          <cell r="EL123">
            <v>0</v>
          </cell>
          <cell r="EM123">
            <v>1083199</v>
          </cell>
          <cell r="EN123">
            <v>0</v>
          </cell>
          <cell r="EO123">
            <v>89261</v>
          </cell>
          <cell r="EP123">
            <v>0</v>
          </cell>
          <cell r="EQ123">
            <v>134006</v>
          </cell>
          <cell r="ER123">
            <v>0</v>
          </cell>
          <cell r="ES123">
            <v>89261</v>
          </cell>
          <cell r="ET123">
            <v>0</v>
          </cell>
          <cell r="EU123">
            <v>233648.4</v>
          </cell>
          <cell r="EV123">
            <v>0</v>
          </cell>
          <cell r="EW123">
            <v>111.69632806218172</v>
          </cell>
          <cell r="EX123">
            <v>0</v>
          </cell>
          <cell r="EY123">
            <v>1115307</v>
          </cell>
          <cell r="EZ123">
            <v>0</v>
          </cell>
          <cell r="FA123">
            <v>93517</v>
          </cell>
          <cell r="FB123">
            <v>0</v>
          </cell>
          <cell r="FC123">
            <v>82227</v>
          </cell>
          <cell r="FD123">
            <v>0</v>
          </cell>
          <cell r="FE123">
            <v>93517</v>
          </cell>
          <cell r="FF123">
            <v>0</v>
          </cell>
          <cell r="FG123">
            <v>118313.7</v>
          </cell>
          <cell r="FH123">
            <v>0</v>
          </cell>
          <cell r="FI123">
            <v>115.21320411451781</v>
          </cell>
          <cell r="FJ123">
            <v>0</v>
          </cell>
          <cell r="FK123">
            <v>1254202</v>
          </cell>
          <cell r="FL123">
            <v>0</v>
          </cell>
          <cell r="FM123">
            <v>101040</v>
          </cell>
          <cell r="FN123">
            <v>0</v>
          </cell>
          <cell r="FO123">
            <v>24402</v>
          </cell>
          <cell r="FQ123">
            <v>101040</v>
          </cell>
          <cell r="FS123">
            <v>167351.29813687873</v>
          </cell>
          <cell r="FU123">
            <v>107.51903114186848</v>
          </cell>
          <cell r="FV123">
            <v>0</v>
          </cell>
          <cell r="FW123">
            <v>1148912</v>
          </cell>
          <cell r="FX123">
            <v>0</v>
          </cell>
          <cell r="FY123">
            <v>95080</v>
          </cell>
          <cell r="FZ123">
            <v>0</v>
          </cell>
          <cell r="GA123">
            <v>12870</v>
          </cell>
          <cell r="GB123">
            <v>0</v>
          </cell>
          <cell r="GC123">
            <v>95080</v>
          </cell>
          <cell r="GE123">
            <v>68822.299459461894</v>
          </cell>
          <cell r="GG123">
            <v>99.275593131209675</v>
          </cell>
          <cell r="GH123">
            <v>0</v>
          </cell>
          <cell r="GI123">
            <v>1102706</v>
          </cell>
          <cell r="GJ123">
            <v>0</v>
          </cell>
          <cell r="GK123">
            <v>86755</v>
          </cell>
          <cell r="GL123">
            <v>0</v>
          </cell>
          <cell r="GM123">
            <v>26007</v>
          </cell>
          <cell r="GO123">
            <v>86755</v>
          </cell>
          <cell r="GQ123">
            <v>0</v>
          </cell>
          <cell r="HE123">
            <v>-114</v>
          </cell>
        </row>
        <row r="124">
          <cell r="A124">
            <v>115</v>
          </cell>
          <cell r="B124" t="str">
            <v>GROTON</v>
          </cell>
          <cell r="E124">
            <v>0</v>
          </cell>
          <cell r="F124">
            <v>0</v>
          </cell>
          <cell r="J124">
            <v>0</v>
          </cell>
          <cell r="K124">
            <v>0</v>
          </cell>
          <cell r="L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L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Z124">
            <v>0</v>
          </cell>
          <cell r="BB124">
            <v>0</v>
          </cell>
          <cell r="BC124">
            <v>0</v>
          </cell>
          <cell r="BD124">
            <v>0</v>
          </cell>
          <cell r="BH124">
            <v>0</v>
          </cell>
          <cell r="BL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W124">
            <v>0</v>
          </cell>
          <cell r="BY124">
            <v>0</v>
          </cell>
          <cell r="CA124">
            <v>0</v>
          </cell>
          <cell r="CE124">
            <v>0</v>
          </cell>
          <cell r="CF124">
            <v>0</v>
          </cell>
          <cell r="CH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S124">
            <v>0</v>
          </cell>
          <cell r="CW124">
            <v>0</v>
          </cell>
          <cell r="CY124">
            <v>0</v>
          </cell>
          <cell r="DD124">
            <v>0</v>
          </cell>
          <cell r="DF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U124">
            <v>0</v>
          </cell>
          <cell r="DW124">
            <v>0</v>
          </cell>
          <cell r="EG124">
            <v>0</v>
          </cell>
          <cell r="EI124">
            <v>0</v>
          </cell>
          <cell r="EK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Q124">
            <v>0</v>
          </cell>
          <cell r="FS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E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O124">
            <v>0</v>
          </cell>
          <cell r="GQ124">
            <v>0</v>
          </cell>
          <cell r="HE124">
            <v>-115</v>
          </cell>
        </row>
        <row r="125">
          <cell r="A125">
            <v>116</v>
          </cell>
          <cell r="B125" t="str">
            <v>GROVELAND</v>
          </cell>
          <cell r="E125">
            <v>0</v>
          </cell>
          <cell r="F125">
            <v>0</v>
          </cell>
          <cell r="J125">
            <v>0</v>
          </cell>
          <cell r="K125">
            <v>0</v>
          </cell>
          <cell r="L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L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Z125">
            <v>0</v>
          </cell>
          <cell r="BB125">
            <v>0</v>
          </cell>
          <cell r="BC125">
            <v>0</v>
          </cell>
          <cell r="BD125">
            <v>0</v>
          </cell>
          <cell r="BH125">
            <v>0</v>
          </cell>
          <cell r="BL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W125">
            <v>0</v>
          </cell>
          <cell r="BY125">
            <v>0</v>
          </cell>
          <cell r="CA125">
            <v>0</v>
          </cell>
          <cell r="CE125">
            <v>0</v>
          </cell>
          <cell r="CF125">
            <v>0</v>
          </cell>
          <cell r="CH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S125">
            <v>0</v>
          </cell>
          <cell r="CW125">
            <v>0</v>
          </cell>
          <cell r="CY125">
            <v>0</v>
          </cell>
          <cell r="DD125">
            <v>0</v>
          </cell>
          <cell r="DF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U125">
            <v>0</v>
          </cell>
          <cell r="DW125">
            <v>0</v>
          </cell>
          <cell r="EG125">
            <v>0</v>
          </cell>
          <cell r="EI125">
            <v>0</v>
          </cell>
          <cell r="EK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Q125">
            <v>0</v>
          </cell>
          <cell r="FS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E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O125">
            <v>0</v>
          </cell>
          <cell r="GQ125">
            <v>0</v>
          </cell>
          <cell r="HE125">
            <v>-116</v>
          </cell>
        </row>
        <row r="126">
          <cell r="A126">
            <v>117</v>
          </cell>
          <cell r="B126" t="str">
            <v>HADLEY</v>
          </cell>
          <cell r="C126">
            <v>0.45</v>
          </cell>
          <cell r="D126">
            <v>2296</v>
          </cell>
          <cell r="E126">
            <v>0</v>
          </cell>
          <cell r="F126">
            <v>0</v>
          </cell>
          <cell r="G126">
            <v>1148</v>
          </cell>
          <cell r="I126">
            <v>7</v>
          </cell>
          <cell r="J126">
            <v>41585</v>
          </cell>
          <cell r="K126">
            <v>0</v>
          </cell>
          <cell r="L126">
            <v>0</v>
          </cell>
          <cell r="M126">
            <v>20265</v>
          </cell>
          <cell r="O126">
            <v>7</v>
          </cell>
          <cell r="P126">
            <v>0</v>
          </cell>
          <cell r="Q126">
            <v>43701</v>
          </cell>
          <cell r="R126">
            <v>0</v>
          </cell>
          <cell r="S126">
            <v>0</v>
          </cell>
          <cell r="U126">
            <v>6095</v>
          </cell>
          <cell r="V126">
            <v>0</v>
          </cell>
          <cell r="W126">
            <v>10.49</v>
          </cell>
          <cell r="X126">
            <v>0</v>
          </cell>
          <cell r="Y126">
            <v>59519</v>
          </cell>
          <cell r="Z126">
            <v>0</v>
          </cell>
          <cell r="AA126">
            <v>0</v>
          </cell>
          <cell r="AB126">
            <v>0</v>
          </cell>
          <cell r="AC126">
            <v>15818</v>
          </cell>
          <cell r="AD126">
            <v>0</v>
          </cell>
          <cell r="AE126">
            <v>0</v>
          </cell>
          <cell r="AF126">
            <v>17.09</v>
          </cell>
          <cell r="AG126">
            <v>0</v>
          </cell>
          <cell r="AH126">
            <v>97309</v>
          </cell>
          <cell r="AJ126">
            <v>12900</v>
          </cell>
          <cell r="AL126">
            <v>47281</v>
          </cell>
          <cell r="AN126">
            <v>0</v>
          </cell>
          <cell r="AO126">
            <v>11.48</v>
          </cell>
          <cell r="AP126">
            <v>0</v>
          </cell>
          <cell r="AQ126">
            <v>74371</v>
          </cell>
          <cell r="AR126">
            <v>0</v>
          </cell>
          <cell r="AS126">
            <v>16098</v>
          </cell>
          <cell r="AT126">
            <v>0</v>
          </cell>
          <cell r="AU126">
            <v>29001</v>
          </cell>
          <cell r="AW126">
            <v>10</v>
          </cell>
          <cell r="AY126">
            <v>64737</v>
          </cell>
          <cell r="AZ126">
            <v>0</v>
          </cell>
          <cell r="BA126">
            <v>16310</v>
          </cell>
          <cell r="BB126">
            <v>0</v>
          </cell>
          <cell r="BC126">
            <v>13457</v>
          </cell>
          <cell r="BD126">
            <v>19</v>
          </cell>
          <cell r="BE126">
            <v>13.53</v>
          </cell>
          <cell r="BF126">
            <v>0</v>
          </cell>
          <cell r="BG126">
            <v>111271</v>
          </cell>
          <cell r="BH126">
            <v>0</v>
          </cell>
          <cell r="BI126">
            <v>9.15</v>
          </cell>
          <cell r="BJ126">
            <v>0</v>
          </cell>
          <cell r="BK126">
            <v>75537</v>
          </cell>
          <cell r="BL126">
            <v>0</v>
          </cell>
          <cell r="BM126">
            <v>0</v>
          </cell>
          <cell r="BN126">
            <v>0</v>
          </cell>
          <cell r="BO126">
            <v>8540.0266853154881</v>
          </cell>
          <cell r="BP126">
            <v>5.5622135334178893</v>
          </cell>
          <cell r="BQ126">
            <v>11.459183673469388</v>
          </cell>
          <cell r="BR126">
            <v>0</v>
          </cell>
          <cell r="BS126">
            <v>99945.239553488369</v>
          </cell>
          <cell r="BT126">
            <v>0</v>
          </cell>
          <cell r="BU126">
            <v>8512.247196288803</v>
          </cell>
          <cell r="BW126">
            <v>0</v>
          </cell>
          <cell r="BY126">
            <v>8512.247196288803</v>
          </cell>
          <cell r="CA126">
            <v>43021.839553488368</v>
          </cell>
          <cell r="CC126">
            <v>12</v>
          </cell>
          <cell r="CD126">
            <v>0</v>
          </cell>
          <cell r="CE126">
            <v>100852.94046319871</v>
          </cell>
          <cell r="CF126">
            <v>0</v>
          </cell>
          <cell r="CG126">
            <v>8487.3529768400604</v>
          </cell>
          <cell r="CH126">
            <v>0</v>
          </cell>
          <cell r="CI126">
            <v>9940.0266763671625</v>
          </cell>
          <cell r="CJ126">
            <v>0</v>
          </cell>
          <cell r="CK126">
            <v>8487.3529768400604</v>
          </cell>
          <cell r="CL126">
            <v>0</v>
          </cell>
          <cell r="CM126">
            <v>15552.700909710344</v>
          </cell>
          <cell r="CN126">
            <v>0</v>
          </cell>
          <cell r="CO126">
            <v>8.149659863945578</v>
          </cell>
          <cell r="CP126">
            <v>0</v>
          </cell>
          <cell r="CQ126">
            <v>77124.6669214539</v>
          </cell>
          <cell r="CS126">
            <v>6471.6557673223251</v>
          </cell>
          <cell r="CU126">
            <v>1563.876784994113</v>
          </cell>
          <cell r="CW126">
            <v>6471.6557673223251</v>
          </cell>
          <cell r="CY126">
            <v>10308</v>
          </cell>
          <cell r="DA126">
            <v>10.461493112635338</v>
          </cell>
          <cell r="DB126">
            <v>0</v>
          </cell>
          <cell r="DC126">
            <v>78500</v>
          </cell>
          <cell r="DD126">
            <v>0</v>
          </cell>
          <cell r="DE126">
            <v>7080</v>
          </cell>
          <cell r="DF126">
            <v>0</v>
          </cell>
          <cell r="DG126">
            <v>20054</v>
          </cell>
          <cell r="DH126">
            <v>0</v>
          </cell>
          <cell r="DI126">
            <v>7080</v>
          </cell>
          <cell r="DJ126">
            <v>0</v>
          </cell>
          <cell r="DK126">
            <v>1738</v>
          </cell>
          <cell r="DL126">
            <v>0</v>
          </cell>
          <cell r="DM126">
            <v>16</v>
          </cell>
          <cell r="DN126">
            <v>0</v>
          </cell>
          <cell r="DO126">
            <v>147951</v>
          </cell>
          <cell r="DQ126">
            <v>13245</v>
          </cell>
          <cell r="DS126">
            <v>10997</v>
          </cell>
          <cell r="DU126">
            <v>13245</v>
          </cell>
          <cell r="DW126">
            <v>70276.19984712766</v>
          </cell>
          <cell r="DY126">
            <v>24.5</v>
          </cell>
          <cell r="DZ126">
            <v>0</v>
          </cell>
          <cell r="EA126">
            <v>212044</v>
          </cell>
          <cell r="EC126">
            <v>20865</v>
          </cell>
          <cell r="EE126">
            <v>10247</v>
          </cell>
          <cell r="EG126">
            <v>20865</v>
          </cell>
          <cell r="EI126">
            <v>106313.73323141845</v>
          </cell>
          <cell r="EK126">
            <v>22.854913252837129</v>
          </cell>
          <cell r="EL126">
            <v>0</v>
          </cell>
          <cell r="EM126">
            <v>195153</v>
          </cell>
          <cell r="EN126">
            <v>0</v>
          </cell>
          <cell r="EO126">
            <v>19362</v>
          </cell>
          <cell r="EP126">
            <v>0</v>
          </cell>
          <cell r="EQ126">
            <v>9570</v>
          </cell>
          <cell r="ER126">
            <v>0</v>
          </cell>
          <cell r="ES126">
            <v>19362</v>
          </cell>
          <cell r="ET126">
            <v>0</v>
          </cell>
          <cell r="EU126">
            <v>66236.200000000012</v>
          </cell>
          <cell r="EV126">
            <v>0</v>
          </cell>
          <cell r="EW126">
            <v>21.079609647419002</v>
          </cell>
          <cell r="EX126">
            <v>0</v>
          </cell>
          <cell r="EY126">
            <v>209532</v>
          </cell>
          <cell r="EZ126">
            <v>0</v>
          </cell>
          <cell r="FA126">
            <v>18803</v>
          </cell>
          <cell r="FB126">
            <v>0</v>
          </cell>
          <cell r="FC126">
            <v>258</v>
          </cell>
          <cell r="FD126">
            <v>0</v>
          </cell>
          <cell r="FE126">
            <v>18803</v>
          </cell>
          <cell r="FF126">
            <v>0</v>
          </cell>
          <cell r="FG126">
            <v>40016.199999999997</v>
          </cell>
          <cell r="FH126">
            <v>0</v>
          </cell>
          <cell r="FI126">
            <v>30.891713006861316</v>
          </cell>
          <cell r="FJ126">
            <v>0</v>
          </cell>
          <cell r="FK126">
            <v>317239</v>
          </cell>
          <cell r="FL126">
            <v>0</v>
          </cell>
          <cell r="FM126">
            <v>26583</v>
          </cell>
          <cell r="FN126">
            <v>0</v>
          </cell>
          <cell r="FO126">
            <v>11539</v>
          </cell>
          <cell r="FQ126">
            <v>26583</v>
          </cell>
          <cell r="FS126">
            <v>106522.01238934087</v>
          </cell>
          <cell r="FU126">
            <v>34.436056536273533</v>
          </cell>
          <cell r="FV126">
            <v>0</v>
          </cell>
          <cell r="FW126">
            <v>380425</v>
          </cell>
          <cell r="FX126">
            <v>0</v>
          </cell>
          <cell r="FY126">
            <v>30660</v>
          </cell>
          <cell r="FZ126">
            <v>0</v>
          </cell>
          <cell r="GA126">
            <v>0</v>
          </cell>
          <cell r="GB126">
            <v>0</v>
          </cell>
          <cell r="GC126">
            <v>30660</v>
          </cell>
          <cell r="GE126">
            <v>91232.622026652243</v>
          </cell>
          <cell r="GG126">
            <v>37.363481228668945</v>
          </cell>
          <cell r="GH126">
            <v>0</v>
          </cell>
          <cell r="GI126">
            <v>471800</v>
          </cell>
          <cell r="GJ126">
            <v>0</v>
          </cell>
          <cell r="GK126">
            <v>32416</v>
          </cell>
          <cell r="GL126">
            <v>0</v>
          </cell>
          <cell r="GM126">
            <v>15582</v>
          </cell>
          <cell r="GO126">
            <v>32416</v>
          </cell>
          <cell r="GQ126">
            <v>87910.470009933022</v>
          </cell>
          <cell r="HE126">
            <v>-117</v>
          </cell>
        </row>
        <row r="127">
          <cell r="A127">
            <v>118</v>
          </cell>
          <cell r="B127" t="str">
            <v>HALIFAX</v>
          </cell>
          <cell r="E127">
            <v>0</v>
          </cell>
          <cell r="F127">
            <v>4132</v>
          </cell>
          <cell r="J127">
            <v>0</v>
          </cell>
          <cell r="K127">
            <v>0</v>
          </cell>
          <cell r="L127">
            <v>0</v>
          </cell>
          <cell r="O127">
            <v>0.05</v>
          </cell>
          <cell r="P127">
            <v>0</v>
          </cell>
          <cell r="Q127">
            <v>236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2</v>
          </cell>
          <cell r="X127">
            <v>0</v>
          </cell>
          <cell r="Y127">
            <v>9462</v>
          </cell>
          <cell r="Z127">
            <v>0</v>
          </cell>
          <cell r="AA127">
            <v>0</v>
          </cell>
          <cell r="AB127">
            <v>0</v>
          </cell>
          <cell r="AC127">
            <v>9226</v>
          </cell>
          <cell r="AD127">
            <v>0</v>
          </cell>
          <cell r="AE127">
            <v>0</v>
          </cell>
          <cell r="AF127">
            <v>1</v>
          </cell>
          <cell r="AG127">
            <v>0</v>
          </cell>
          <cell r="AH127">
            <v>4720</v>
          </cell>
          <cell r="AJ127">
            <v>0</v>
          </cell>
          <cell r="AL127">
            <v>5536</v>
          </cell>
          <cell r="AN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3691</v>
          </cell>
          <cell r="AW127">
            <v>1</v>
          </cell>
          <cell r="AY127">
            <v>5780</v>
          </cell>
          <cell r="AZ127">
            <v>0</v>
          </cell>
          <cell r="BA127">
            <v>0</v>
          </cell>
          <cell r="BB127">
            <v>0</v>
          </cell>
          <cell r="BC127">
            <v>5145</v>
          </cell>
          <cell r="BD127">
            <v>8</v>
          </cell>
          <cell r="BE127">
            <v>1</v>
          </cell>
          <cell r="BF127">
            <v>0</v>
          </cell>
          <cell r="BG127">
            <v>7432</v>
          </cell>
          <cell r="BH127">
            <v>0</v>
          </cell>
          <cell r="BL127">
            <v>0</v>
          </cell>
          <cell r="BN127">
            <v>0</v>
          </cell>
          <cell r="BO127">
            <v>1010.3514328925845</v>
          </cell>
          <cell r="BP127">
            <v>0.65805302730575477</v>
          </cell>
          <cell r="BQ127">
            <v>3.9929328621908127</v>
          </cell>
          <cell r="BR127">
            <v>0</v>
          </cell>
          <cell r="BS127">
            <v>31620.035335689048</v>
          </cell>
          <cell r="BT127">
            <v>0</v>
          </cell>
          <cell r="BU127">
            <v>2986.7137809187279</v>
          </cell>
          <cell r="BW127">
            <v>0</v>
          </cell>
          <cell r="BY127">
            <v>2986.7137809187279</v>
          </cell>
          <cell r="CA127">
            <v>32280.835335689047</v>
          </cell>
          <cell r="CC127">
            <v>3.3875432525951554</v>
          </cell>
          <cell r="CD127">
            <v>0</v>
          </cell>
          <cell r="CE127">
            <v>24674.865051903114</v>
          </cell>
          <cell r="CF127">
            <v>0</v>
          </cell>
          <cell r="CG127">
            <v>2628.7335640138408</v>
          </cell>
          <cell r="CH127">
            <v>0</v>
          </cell>
          <cell r="CI127">
            <v>0</v>
          </cell>
          <cell r="CJ127">
            <v>0</v>
          </cell>
          <cell r="CK127">
            <v>2628.7335640138408</v>
          </cell>
          <cell r="CL127">
            <v>0</v>
          </cell>
          <cell r="CM127">
            <v>18972</v>
          </cell>
          <cell r="CN127">
            <v>0</v>
          </cell>
          <cell r="CO127">
            <v>4</v>
          </cell>
          <cell r="CP127">
            <v>0</v>
          </cell>
          <cell r="CQ127">
            <v>31808</v>
          </cell>
          <cell r="CS127">
            <v>3244</v>
          </cell>
          <cell r="CU127">
            <v>0</v>
          </cell>
          <cell r="CW127">
            <v>3244</v>
          </cell>
          <cell r="CY127">
            <v>19781.134948096886</v>
          </cell>
          <cell r="DA127">
            <v>5</v>
          </cell>
          <cell r="DB127">
            <v>0</v>
          </cell>
          <cell r="DC127">
            <v>47827</v>
          </cell>
          <cell r="DD127">
            <v>0</v>
          </cell>
          <cell r="DE127">
            <v>4243</v>
          </cell>
          <cell r="DF127">
            <v>0</v>
          </cell>
          <cell r="DG127">
            <v>0</v>
          </cell>
          <cell r="DH127">
            <v>0</v>
          </cell>
          <cell r="DI127">
            <v>4243</v>
          </cell>
          <cell r="DJ127">
            <v>0</v>
          </cell>
          <cell r="DK127">
            <v>20299</v>
          </cell>
          <cell r="DL127">
            <v>0</v>
          </cell>
          <cell r="DM127">
            <v>5</v>
          </cell>
          <cell r="DN127">
            <v>0</v>
          </cell>
          <cell r="DO127">
            <v>48559</v>
          </cell>
          <cell r="DQ127">
            <v>4465</v>
          </cell>
          <cell r="DS127">
            <v>0</v>
          </cell>
          <cell r="DU127">
            <v>4465</v>
          </cell>
          <cell r="DW127">
            <v>13196.653979238754</v>
          </cell>
          <cell r="DY127">
            <v>2</v>
          </cell>
          <cell r="DZ127">
            <v>0</v>
          </cell>
          <cell r="EA127">
            <v>17394</v>
          </cell>
          <cell r="EC127">
            <v>1786</v>
          </cell>
          <cell r="EE127">
            <v>0</v>
          </cell>
          <cell r="EG127">
            <v>1786</v>
          </cell>
          <cell r="EI127">
            <v>6846.8</v>
          </cell>
          <cell r="EK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292.8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Q127">
            <v>0</v>
          </cell>
          <cell r="FS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E127">
            <v>0</v>
          </cell>
          <cell r="GG127">
            <v>1</v>
          </cell>
          <cell r="GH127">
            <v>0</v>
          </cell>
          <cell r="GI127">
            <v>11212</v>
          </cell>
          <cell r="GJ127">
            <v>0</v>
          </cell>
          <cell r="GK127">
            <v>893</v>
          </cell>
          <cell r="GL127">
            <v>0</v>
          </cell>
          <cell r="GM127">
            <v>0</v>
          </cell>
          <cell r="GO127">
            <v>893</v>
          </cell>
          <cell r="GQ127">
            <v>10786.891269508826</v>
          </cell>
          <cell r="HE127">
            <v>-118</v>
          </cell>
        </row>
        <row r="128">
          <cell r="A128">
            <v>119</v>
          </cell>
          <cell r="B128" t="str">
            <v>HAMILTON</v>
          </cell>
          <cell r="E128">
            <v>0</v>
          </cell>
          <cell r="F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L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Z128">
            <v>0</v>
          </cell>
          <cell r="BB128">
            <v>0</v>
          </cell>
          <cell r="BC128">
            <v>0</v>
          </cell>
          <cell r="BD128">
            <v>0</v>
          </cell>
          <cell r="BH128">
            <v>0</v>
          </cell>
          <cell r="BL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W128">
            <v>0</v>
          </cell>
          <cell r="BY128">
            <v>0</v>
          </cell>
          <cell r="CA128">
            <v>0</v>
          </cell>
          <cell r="CE128">
            <v>0</v>
          </cell>
          <cell r="CF128">
            <v>0</v>
          </cell>
          <cell r="CH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S128">
            <v>0</v>
          </cell>
          <cell r="CW128">
            <v>0</v>
          </cell>
          <cell r="CY128">
            <v>0</v>
          </cell>
          <cell r="DD128">
            <v>0</v>
          </cell>
          <cell r="DF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U128">
            <v>0</v>
          </cell>
          <cell r="DW128">
            <v>0</v>
          </cell>
          <cell r="EG128">
            <v>0</v>
          </cell>
          <cell r="EI128">
            <v>0</v>
          </cell>
          <cell r="EK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Q128">
            <v>0</v>
          </cell>
          <cell r="FS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E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O128">
            <v>0</v>
          </cell>
          <cell r="GQ128">
            <v>0</v>
          </cell>
          <cell r="HE128">
            <v>-119</v>
          </cell>
        </row>
        <row r="129">
          <cell r="A129">
            <v>120</v>
          </cell>
          <cell r="B129" t="str">
            <v>HAMPDEN</v>
          </cell>
          <cell r="E129">
            <v>0</v>
          </cell>
          <cell r="F129">
            <v>0</v>
          </cell>
          <cell r="J129">
            <v>0</v>
          </cell>
          <cell r="K129">
            <v>0</v>
          </cell>
          <cell r="L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L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Z129">
            <v>0</v>
          </cell>
          <cell r="BB129">
            <v>0</v>
          </cell>
          <cell r="BC129">
            <v>0</v>
          </cell>
          <cell r="BD129">
            <v>0</v>
          </cell>
          <cell r="BH129">
            <v>0</v>
          </cell>
          <cell r="BL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W129">
            <v>0</v>
          </cell>
          <cell r="BY129">
            <v>0</v>
          </cell>
          <cell r="CA129">
            <v>0</v>
          </cell>
          <cell r="CE129">
            <v>0</v>
          </cell>
          <cell r="CF129">
            <v>0</v>
          </cell>
          <cell r="CH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S129">
            <v>0</v>
          </cell>
          <cell r="CW129">
            <v>0</v>
          </cell>
          <cell r="CY129">
            <v>0</v>
          </cell>
          <cell r="DD129">
            <v>0</v>
          </cell>
          <cell r="DF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U129">
            <v>0</v>
          </cell>
          <cell r="DW129">
            <v>0</v>
          </cell>
          <cell r="EG129">
            <v>0</v>
          </cell>
          <cell r="EI129">
            <v>0</v>
          </cell>
          <cell r="EK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Q129">
            <v>0</v>
          </cell>
          <cell r="FS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E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O129">
            <v>0</v>
          </cell>
          <cell r="GQ129">
            <v>0</v>
          </cell>
          <cell r="HE129">
            <v>-120</v>
          </cell>
        </row>
        <row r="130">
          <cell r="A130">
            <v>121</v>
          </cell>
          <cell r="B130" t="str">
            <v>HANCOCK</v>
          </cell>
          <cell r="E130">
            <v>0</v>
          </cell>
          <cell r="F130">
            <v>0</v>
          </cell>
          <cell r="J130">
            <v>0</v>
          </cell>
          <cell r="K130">
            <v>0</v>
          </cell>
          <cell r="L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L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Z130">
            <v>0</v>
          </cell>
          <cell r="BB130">
            <v>0</v>
          </cell>
          <cell r="BC130">
            <v>0</v>
          </cell>
          <cell r="BD130">
            <v>0</v>
          </cell>
          <cell r="BH130">
            <v>0</v>
          </cell>
          <cell r="BL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W130">
            <v>0</v>
          </cell>
          <cell r="BY130">
            <v>0</v>
          </cell>
          <cell r="CA130">
            <v>0</v>
          </cell>
          <cell r="CC130">
            <v>0.63278688524590165</v>
          </cell>
          <cell r="CD130">
            <v>0</v>
          </cell>
          <cell r="CE130">
            <v>5991.2262295081964</v>
          </cell>
          <cell r="CF130">
            <v>0</v>
          </cell>
          <cell r="CG130">
            <v>491.04262295081969</v>
          </cell>
          <cell r="CH130">
            <v>0</v>
          </cell>
          <cell r="CI130">
            <v>0</v>
          </cell>
          <cell r="CJ130">
            <v>0</v>
          </cell>
          <cell r="CK130">
            <v>491.04262295081969</v>
          </cell>
          <cell r="CL130">
            <v>0</v>
          </cell>
          <cell r="CM130">
            <v>5991.2262295081964</v>
          </cell>
          <cell r="CN130">
            <v>0</v>
          </cell>
          <cell r="CO130">
            <v>1.6046511627906979</v>
          </cell>
          <cell r="CP130">
            <v>0</v>
          </cell>
          <cell r="CQ130">
            <v>15605.64749536942</v>
          </cell>
          <cell r="CS130">
            <v>1301.3720930232557</v>
          </cell>
          <cell r="CU130">
            <v>0</v>
          </cell>
          <cell r="CW130">
            <v>1301.3720930232557</v>
          </cell>
          <cell r="CY130">
            <v>13209.421265861223</v>
          </cell>
          <cell r="DA130">
            <v>1.4177631578947367</v>
          </cell>
          <cell r="DB130">
            <v>0</v>
          </cell>
          <cell r="DC130">
            <v>20206</v>
          </cell>
          <cell r="DD130">
            <v>0</v>
          </cell>
          <cell r="DE130">
            <v>1204</v>
          </cell>
          <cell r="DF130">
            <v>0</v>
          </cell>
          <cell r="DG130">
            <v>0</v>
          </cell>
          <cell r="DH130">
            <v>0</v>
          </cell>
          <cell r="DI130">
            <v>1204</v>
          </cell>
          <cell r="DJ130">
            <v>0</v>
          </cell>
          <cell r="DK130">
            <v>12765</v>
          </cell>
          <cell r="DL130">
            <v>0</v>
          </cell>
          <cell r="DU130">
            <v>0</v>
          </cell>
          <cell r="DW130">
            <v>6605.9800091228371</v>
          </cell>
          <cell r="EG130">
            <v>0</v>
          </cell>
          <cell r="EI130">
            <v>1840.1410018522322</v>
          </cell>
          <cell r="EK130">
            <v>0.82894736842105265</v>
          </cell>
          <cell r="EL130">
            <v>0</v>
          </cell>
          <cell r="EM130">
            <v>9804</v>
          </cell>
          <cell r="EN130">
            <v>0</v>
          </cell>
          <cell r="EO130">
            <v>740</v>
          </cell>
          <cell r="EP130">
            <v>0</v>
          </cell>
          <cell r="EQ130">
            <v>0</v>
          </cell>
          <cell r="ER130">
            <v>0</v>
          </cell>
          <cell r="ES130">
            <v>740</v>
          </cell>
          <cell r="ET130">
            <v>0</v>
          </cell>
          <cell r="EU130">
            <v>9804</v>
          </cell>
          <cell r="EV130">
            <v>0</v>
          </cell>
          <cell r="EW130">
            <v>3</v>
          </cell>
          <cell r="EX130">
            <v>0</v>
          </cell>
          <cell r="EY130">
            <v>31296</v>
          </cell>
          <cell r="EZ130">
            <v>0</v>
          </cell>
          <cell r="FA130">
            <v>2679</v>
          </cell>
          <cell r="FB130">
            <v>0</v>
          </cell>
          <cell r="FC130">
            <v>0</v>
          </cell>
          <cell r="FD130">
            <v>0</v>
          </cell>
          <cell r="FE130">
            <v>2679</v>
          </cell>
          <cell r="FF130">
            <v>0</v>
          </cell>
          <cell r="FG130">
            <v>23943</v>
          </cell>
          <cell r="FH130">
            <v>0</v>
          </cell>
          <cell r="FI130">
            <v>2</v>
          </cell>
          <cell r="FJ130">
            <v>0</v>
          </cell>
          <cell r="FK130">
            <v>21250</v>
          </cell>
          <cell r="FL130">
            <v>0</v>
          </cell>
          <cell r="FM130">
            <v>1786</v>
          </cell>
          <cell r="FN130">
            <v>0</v>
          </cell>
          <cell r="FO130">
            <v>0</v>
          </cell>
          <cell r="FQ130">
            <v>1786</v>
          </cell>
          <cell r="FS130">
            <v>7488.0064772944097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E130">
            <v>7617.3629083747519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O130">
            <v>0</v>
          </cell>
          <cell r="GQ130">
            <v>0</v>
          </cell>
          <cell r="HE130">
            <v>-121</v>
          </cell>
        </row>
        <row r="131">
          <cell r="A131">
            <v>122</v>
          </cell>
          <cell r="B131" t="str">
            <v>HANOVER</v>
          </cell>
          <cell r="E131">
            <v>0</v>
          </cell>
          <cell r="F131">
            <v>0</v>
          </cell>
          <cell r="I131">
            <v>4.3099999999999996</v>
          </cell>
          <cell r="J131">
            <v>22239</v>
          </cell>
          <cell r="K131">
            <v>0</v>
          </cell>
          <cell r="L131">
            <v>22140</v>
          </cell>
          <cell r="M131">
            <v>0</v>
          </cell>
          <cell r="O131">
            <v>4</v>
          </cell>
          <cell r="P131">
            <v>0</v>
          </cell>
          <cell r="Q131">
            <v>24776</v>
          </cell>
          <cell r="R131">
            <v>0</v>
          </cell>
          <cell r="S131">
            <v>0</v>
          </cell>
          <cell r="U131">
            <v>24562</v>
          </cell>
          <cell r="V131">
            <v>0</v>
          </cell>
          <cell r="W131">
            <v>5</v>
          </cell>
          <cell r="X131">
            <v>0</v>
          </cell>
          <cell r="Y131">
            <v>30630</v>
          </cell>
          <cell r="Z131">
            <v>0</v>
          </cell>
          <cell r="AA131">
            <v>0</v>
          </cell>
          <cell r="AB131">
            <v>0</v>
          </cell>
          <cell r="AC131">
            <v>5854</v>
          </cell>
          <cell r="AD131">
            <v>0</v>
          </cell>
          <cell r="AE131">
            <v>0</v>
          </cell>
          <cell r="AF131">
            <v>2.63</v>
          </cell>
          <cell r="AG131">
            <v>0</v>
          </cell>
          <cell r="AH131">
            <v>16846</v>
          </cell>
          <cell r="AJ131">
            <v>0</v>
          </cell>
          <cell r="AL131">
            <v>3512</v>
          </cell>
          <cell r="AN131">
            <v>0</v>
          </cell>
          <cell r="AO131">
            <v>2</v>
          </cell>
          <cell r="AP131">
            <v>0</v>
          </cell>
          <cell r="AQ131">
            <v>13612</v>
          </cell>
          <cell r="AR131">
            <v>0</v>
          </cell>
          <cell r="AS131">
            <v>0</v>
          </cell>
          <cell r="AT131">
            <v>0</v>
          </cell>
          <cell r="AU131">
            <v>2341</v>
          </cell>
          <cell r="AW131">
            <v>4</v>
          </cell>
          <cell r="AY131">
            <v>24345</v>
          </cell>
          <cell r="AZ131">
            <v>0</v>
          </cell>
          <cell r="BA131">
            <v>8115</v>
          </cell>
          <cell r="BB131">
            <v>0</v>
          </cell>
          <cell r="BC131">
            <v>9555</v>
          </cell>
          <cell r="BD131">
            <v>14</v>
          </cell>
          <cell r="BE131">
            <v>1.77</v>
          </cell>
          <cell r="BF131">
            <v>0</v>
          </cell>
          <cell r="BG131">
            <v>13089</v>
          </cell>
          <cell r="BH131">
            <v>0</v>
          </cell>
          <cell r="BI131">
            <v>4.0599999999999996</v>
          </cell>
          <cell r="BJ131">
            <v>0</v>
          </cell>
          <cell r="BK131">
            <v>31761</v>
          </cell>
          <cell r="BL131">
            <v>0</v>
          </cell>
          <cell r="BM131">
            <v>0</v>
          </cell>
          <cell r="BN131">
            <v>0</v>
          </cell>
          <cell r="BO131">
            <v>7024.3771877769386</v>
          </cell>
          <cell r="BP131">
            <v>4.5750543057283721</v>
          </cell>
          <cell r="BQ131">
            <v>19.116607773851591</v>
          </cell>
          <cell r="BR131">
            <v>0</v>
          </cell>
          <cell r="BS131">
            <v>140752.81548262664</v>
          </cell>
          <cell r="BT131">
            <v>0</v>
          </cell>
          <cell r="BU131">
            <v>14299.22261484099</v>
          </cell>
          <cell r="BW131">
            <v>0</v>
          </cell>
          <cell r="BY131">
            <v>14299.22261484099</v>
          </cell>
          <cell r="CA131">
            <v>120195.01548262664</v>
          </cell>
          <cell r="CC131">
            <v>27.539792387543251</v>
          </cell>
          <cell r="CD131">
            <v>0</v>
          </cell>
          <cell r="CE131">
            <v>223421.87543252594</v>
          </cell>
          <cell r="CF131">
            <v>0</v>
          </cell>
          <cell r="CG131">
            <v>21370.878892733563</v>
          </cell>
          <cell r="CH131">
            <v>0</v>
          </cell>
          <cell r="CI131">
            <v>0</v>
          </cell>
          <cell r="CJ131">
            <v>0</v>
          </cell>
          <cell r="CK131">
            <v>21370.878892733563</v>
          </cell>
          <cell r="CL131">
            <v>0</v>
          </cell>
          <cell r="CM131">
            <v>155533.0599498993</v>
          </cell>
          <cell r="CN131">
            <v>0</v>
          </cell>
          <cell r="CO131">
            <v>25.913494809688579</v>
          </cell>
          <cell r="CP131">
            <v>0</v>
          </cell>
          <cell r="CQ131">
            <v>213404.93771626297</v>
          </cell>
          <cell r="CS131">
            <v>21015.844290657442</v>
          </cell>
          <cell r="CU131">
            <v>0</v>
          </cell>
          <cell r="CW131">
            <v>21015.844290657442</v>
          </cell>
          <cell r="CY131">
            <v>93198</v>
          </cell>
          <cell r="DA131">
            <v>26.972972972972972</v>
          </cell>
          <cell r="DB131">
            <v>0</v>
          </cell>
          <cell r="DC131">
            <v>233696</v>
          </cell>
          <cell r="DD131">
            <v>0</v>
          </cell>
          <cell r="DE131">
            <v>22051</v>
          </cell>
          <cell r="DF131">
            <v>0</v>
          </cell>
          <cell r="DG131">
            <v>9880</v>
          </cell>
          <cell r="DH131">
            <v>0</v>
          </cell>
          <cell r="DI131">
            <v>22051</v>
          </cell>
          <cell r="DJ131">
            <v>0</v>
          </cell>
          <cell r="DK131">
            <v>53359</v>
          </cell>
          <cell r="DL131">
            <v>0</v>
          </cell>
          <cell r="DM131">
            <v>28</v>
          </cell>
          <cell r="DN131">
            <v>0</v>
          </cell>
          <cell r="DO131">
            <v>268016</v>
          </cell>
          <cell r="DQ131">
            <v>25004</v>
          </cell>
          <cell r="DS131">
            <v>0</v>
          </cell>
          <cell r="DU131">
            <v>25004</v>
          </cell>
          <cell r="DW131">
            <v>46494.637370242221</v>
          </cell>
          <cell r="DY131">
            <v>30.120274914089347</v>
          </cell>
          <cell r="DZ131">
            <v>0</v>
          </cell>
          <cell r="EA131">
            <v>290209</v>
          </cell>
          <cell r="EC131">
            <v>26897</v>
          </cell>
          <cell r="EE131">
            <v>0</v>
          </cell>
          <cell r="EG131">
            <v>26897</v>
          </cell>
          <cell r="EI131">
            <v>50901.424913494811</v>
          </cell>
          <cell r="EK131">
            <v>33</v>
          </cell>
          <cell r="EL131">
            <v>0</v>
          </cell>
          <cell r="EM131">
            <v>314622</v>
          </cell>
          <cell r="EN131">
            <v>0</v>
          </cell>
          <cell r="EO131">
            <v>29469</v>
          </cell>
          <cell r="EP131">
            <v>0</v>
          </cell>
          <cell r="EQ131">
            <v>0</v>
          </cell>
          <cell r="ER131">
            <v>0</v>
          </cell>
          <cell r="ES131">
            <v>29469</v>
          </cell>
          <cell r="ET131">
            <v>0</v>
          </cell>
          <cell r="EU131">
            <v>51456.800000000003</v>
          </cell>
          <cell r="EV131">
            <v>0</v>
          </cell>
          <cell r="EW131">
            <v>30</v>
          </cell>
          <cell r="EX131">
            <v>0</v>
          </cell>
          <cell r="EY131">
            <v>294900</v>
          </cell>
          <cell r="EZ131">
            <v>0</v>
          </cell>
          <cell r="FA131">
            <v>26790</v>
          </cell>
          <cell r="FB131">
            <v>0</v>
          </cell>
          <cell r="FC131">
            <v>0</v>
          </cell>
          <cell r="FD131">
            <v>0</v>
          </cell>
          <cell r="FE131">
            <v>26790</v>
          </cell>
          <cell r="FF131">
            <v>0</v>
          </cell>
          <cell r="FG131">
            <v>14980.45</v>
          </cell>
          <cell r="FH131">
            <v>0</v>
          </cell>
          <cell r="FI131">
            <v>31.496598639455783</v>
          </cell>
          <cell r="FJ131">
            <v>0</v>
          </cell>
          <cell r="FK131">
            <v>298313</v>
          </cell>
          <cell r="FL131">
            <v>0</v>
          </cell>
          <cell r="FM131">
            <v>27652</v>
          </cell>
          <cell r="FN131">
            <v>0</v>
          </cell>
          <cell r="FO131">
            <v>5475</v>
          </cell>
          <cell r="FQ131">
            <v>27652</v>
          </cell>
          <cell r="FS131">
            <v>9107.5845653825309</v>
          </cell>
          <cell r="FU131">
            <v>32</v>
          </cell>
          <cell r="FV131">
            <v>0</v>
          </cell>
          <cell r="FW131">
            <v>309024</v>
          </cell>
          <cell r="FX131">
            <v>0</v>
          </cell>
          <cell r="FY131">
            <v>28576</v>
          </cell>
          <cell r="FZ131">
            <v>0</v>
          </cell>
          <cell r="GA131">
            <v>0</v>
          </cell>
          <cell r="GB131">
            <v>0</v>
          </cell>
          <cell r="GC131">
            <v>28576</v>
          </cell>
          <cell r="GE131">
            <v>17200.889466220724</v>
          </cell>
          <cell r="GG131">
            <v>32</v>
          </cell>
          <cell r="GH131">
            <v>0</v>
          </cell>
          <cell r="GI131">
            <v>322368</v>
          </cell>
          <cell r="GJ131">
            <v>0</v>
          </cell>
          <cell r="GK131">
            <v>28576</v>
          </cell>
          <cell r="GL131">
            <v>0</v>
          </cell>
          <cell r="GM131">
            <v>0</v>
          </cell>
          <cell r="GO131">
            <v>28576</v>
          </cell>
          <cell r="GQ131">
            <v>12838.055396033336</v>
          </cell>
          <cell r="HE131">
            <v>-122</v>
          </cell>
        </row>
        <row r="132">
          <cell r="A132">
            <v>123</v>
          </cell>
          <cell r="B132" t="str">
            <v>HANSON</v>
          </cell>
          <cell r="E132">
            <v>0</v>
          </cell>
          <cell r="F132">
            <v>0</v>
          </cell>
          <cell r="J132">
            <v>0</v>
          </cell>
          <cell r="K132">
            <v>0</v>
          </cell>
          <cell r="L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L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Z132">
            <v>0</v>
          </cell>
          <cell r="BB132">
            <v>0</v>
          </cell>
          <cell r="BC132">
            <v>0</v>
          </cell>
          <cell r="BD132">
            <v>0</v>
          </cell>
          <cell r="BH132">
            <v>0</v>
          </cell>
          <cell r="BL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W132">
            <v>0</v>
          </cell>
          <cell r="BY132">
            <v>0</v>
          </cell>
          <cell r="CA132">
            <v>0</v>
          </cell>
          <cell r="CE132">
            <v>0</v>
          </cell>
          <cell r="CF132">
            <v>0</v>
          </cell>
          <cell r="CH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S132">
            <v>0</v>
          </cell>
          <cell r="CW132">
            <v>0</v>
          </cell>
          <cell r="CY132">
            <v>0</v>
          </cell>
          <cell r="DD132">
            <v>0</v>
          </cell>
          <cell r="DF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U132">
            <v>0</v>
          </cell>
          <cell r="DW132">
            <v>0</v>
          </cell>
          <cell r="EG132">
            <v>0</v>
          </cell>
          <cell r="EI132">
            <v>0</v>
          </cell>
          <cell r="EK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Q132">
            <v>0</v>
          </cell>
          <cell r="FS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E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O132">
            <v>0</v>
          </cell>
          <cell r="GQ132">
            <v>0</v>
          </cell>
          <cell r="HE132">
            <v>-123</v>
          </cell>
        </row>
        <row r="133">
          <cell r="A133">
            <v>124</v>
          </cell>
          <cell r="B133" t="str">
            <v>HARDWICK</v>
          </cell>
          <cell r="E133">
            <v>0</v>
          </cell>
          <cell r="F133">
            <v>0</v>
          </cell>
          <cell r="J133">
            <v>0</v>
          </cell>
          <cell r="K133">
            <v>0</v>
          </cell>
          <cell r="L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L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Z133">
            <v>0</v>
          </cell>
          <cell r="BB133">
            <v>0</v>
          </cell>
          <cell r="BC133">
            <v>0</v>
          </cell>
          <cell r="BD133">
            <v>0</v>
          </cell>
          <cell r="BH133">
            <v>0</v>
          </cell>
          <cell r="BL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W133">
            <v>0</v>
          </cell>
          <cell r="BY133">
            <v>0</v>
          </cell>
          <cell r="CA133">
            <v>0</v>
          </cell>
          <cell r="CE133">
            <v>0</v>
          </cell>
          <cell r="CF133">
            <v>0</v>
          </cell>
          <cell r="CH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S133">
            <v>0</v>
          </cell>
          <cell r="CW133">
            <v>0</v>
          </cell>
          <cell r="CY133">
            <v>0</v>
          </cell>
          <cell r="DD133">
            <v>0</v>
          </cell>
          <cell r="DF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U133">
            <v>0</v>
          </cell>
          <cell r="DW133">
            <v>0</v>
          </cell>
          <cell r="EG133">
            <v>0</v>
          </cell>
          <cell r="EI133">
            <v>0</v>
          </cell>
          <cell r="EK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Q133">
            <v>0</v>
          </cell>
          <cell r="FS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E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O133">
            <v>0</v>
          </cell>
          <cell r="GQ133">
            <v>0</v>
          </cell>
          <cell r="HE133">
            <v>-124</v>
          </cell>
        </row>
        <row r="134">
          <cell r="A134">
            <v>125</v>
          </cell>
          <cell r="B134" t="str">
            <v>HARVARD</v>
          </cell>
          <cell r="C134">
            <v>12.2</v>
          </cell>
          <cell r="D134">
            <v>81130</v>
          </cell>
          <cell r="E134">
            <v>0</v>
          </cell>
          <cell r="F134">
            <v>0</v>
          </cell>
          <cell r="G134">
            <v>40565</v>
          </cell>
          <cell r="I134">
            <v>23.27</v>
          </cell>
          <cell r="J134">
            <v>133802</v>
          </cell>
          <cell r="K134">
            <v>0</v>
          </cell>
          <cell r="L134">
            <v>0</v>
          </cell>
          <cell r="M134">
            <v>53521</v>
          </cell>
          <cell r="O134">
            <v>23.54</v>
          </cell>
          <cell r="P134">
            <v>0</v>
          </cell>
          <cell r="Q134">
            <v>147789</v>
          </cell>
          <cell r="R134">
            <v>0</v>
          </cell>
          <cell r="S134">
            <v>631</v>
          </cell>
          <cell r="U134">
            <v>0</v>
          </cell>
          <cell r="V134">
            <v>59116</v>
          </cell>
          <cell r="W134">
            <v>22</v>
          </cell>
          <cell r="X134">
            <v>0</v>
          </cell>
          <cell r="Y134">
            <v>140184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25</v>
          </cell>
          <cell r="AG134">
            <v>0</v>
          </cell>
          <cell r="AH134">
            <v>161900</v>
          </cell>
          <cell r="AJ134">
            <v>0</v>
          </cell>
          <cell r="AL134">
            <v>21716</v>
          </cell>
          <cell r="AN134">
            <v>0</v>
          </cell>
          <cell r="AO134">
            <v>25.97</v>
          </cell>
          <cell r="AP134">
            <v>0</v>
          </cell>
          <cell r="AQ134">
            <v>168997</v>
          </cell>
          <cell r="AR134">
            <v>0</v>
          </cell>
          <cell r="AS134">
            <v>6768</v>
          </cell>
          <cell r="AT134">
            <v>0</v>
          </cell>
          <cell r="AU134">
            <v>20127</v>
          </cell>
          <cell r="AW134">
            <v>22.6</v>
          </cell>
          <cell r="AY134">
            <v>149321</v>
          </cell>
          <cell r="AZ134">
            <v>0</v>
          </cell>
          <cell r="BA134">
            <v>6913</v>
          </cell>
          <cell r="BB134">
            <v>0</v>
          </cell>
          <cell r="BC134">
            <v>11524</v>
          </cell>
          <cell r="BD134">
            <v>16</v>
          </cell>
          <cell r="BE134">
            <v>18</v>
          </cell>
          <cell r="BF134">
            <v>0</v>
          </cell>
          <cell r="BG134">
            <v>123786</v>
          </cell>
          <cell r="BH134">
            <v>0</v>
          </cell>
          <cell r="BI134">
            <v>19</v>
          </cell>
          <cell r="BJ134">
            <v>0</v>
          </cell>
          <cell r="BK134">
            <v>131993</v>
          </cell>
          <cell r="BL134">
            <v>0</v>
          </cell>
          <cell r="BM134">
            <v>0</v>
          </cell>
          <cell r="BN134">
            <v>0</v>
          </cell>
          <cell r="BO134">
            <v>2510.2791867732626</v>
          </cell>
          <cell r="BP134">
            <v>1.6349725100203614</v>
          </cell>
          <cell r="BQ134">
            <v>19.617747440273035</v>
          </cell>
          <cell r="BR134">
            <v>0</v>
          </cell>
          <cell r="BS134">
            <v>159496.78832712531</v>
          </cell>
          <cell r="BT134">
            <v>0</v>
          </cell>
          <cell r="BU134">
            <v>14674.075085324232</v>
          </cell>
          <cell r="BW134">
            <v>0</v>
          </cell>
          <cell r="BY134">
            <v>14674.075085324232</v>
          </cell>
          <cell r="CA134">
            <v>32427.988327125309</v>
          </cell>
          <cell r="CC134">
            <v>21.827118644067795</v>
          </cell>
          <cell r="CD134">
            <v>0</v>
          </cell>
          <cell r="CE134">
            <v>190221.67457627118</v>
          </cell>
          <cell r="CF134">
            <v>0</v>
          </cell>
          <cell r="CG134">
            <v>16937.84406779661</v>
          </cell>
          <cell r="CH134">
            <v>0</v>
          </cell>
          <cell r="CI134">
            <v>0</v>
          </cell>
          <cell r="CJ134">
            <v>0</v>
          </cell>
          <cell r="CK134">
            <v>16937.84406779661</v>
          </cell>
          <cell r="CL134">
            <v>0</v>
          </cell>
          <cell r="CM134">
            <v>50509.886249145871</v>
          </cell>
          <cell r="CN134">
            <v>0</v>
          </cell>
          <cell r="CO134">
            <v>19.524475524475527</v>
          </cell>
          <cell r="CP134">
            <v>0</v>
          </cell>
          <cell r="CQ134">
            <v>182199.28671328671</v>
          </cell>
          <cell r="CS134">
            <v>15834.34965034965</v>
          </cell>
          <cell r="CU134">
            <v>0</v>
          </cell>
          <cell r="CW134">
            <v>15834.34965034965</v>
          </cell>
          <cell r="CY134">
            <v>29437</v>
          </cell>
          <cell r="DA134">
            <v>18</v>
          </cell>
          <cell r="DB134">
            <v>0</v>
          </cell>
          <cell r="DC134">
            <v>169813</v>
          </cell>
          <cell r="DD134">
            <v>0</v>
          </cell>
          <cell r="DE134">
            <v>14361</v>
          </cell>
          <cell r="DF134">
            <v>0</v>
          </cell>
          <cell r="DG134">
            <v>11098</v>
          </cell>
          <cell r="DH134">
            <v>0</v>
          </cell>
          <cell r="DI134">
            <v>14361</v>
          </cell>
          <cell r="DJ134">
            <v>0</v>
          </cell>
          <cell r="DK134">
            <v>12290</v>
          </cell>
          <cell r="DL134">
            <v>0</v>
          </cell>
          <cell r="DM134">
            <v>14</v>
          </cell>
          <cell r="DN134">
            <v>0</v>
          </cell>
          <cell r="DO134">
            <v>146771</v>
          </cell>
          <cell r="DQ134">
            <v>12502</v>
          </cell>
          <cell r="DS134">
            <v>0</v>
          </cell>
          <cell r="DU134">
            <v>12502</v>
          </cell>
          <cell r="DW134">
            <v>0</v>
          </cell>
          <cell r="DY134">
            <v>16.706896551724139</v>
          </cell>
          <cell r="DZ134">
            <v>0</v>
          </cell>
          <cell r="EA134">
            <v>174617</v>
          </cell>
          <cell r="EC134">
            <v>14919</v>
          </cell>
          <cell r="EE134">
            <v>0</v>
          </cell>
          <cell r="EG134">
            <v>14919</v>
          </cell>
          <cell r="EI134">
            <v>27846</v>
          </cell>
          <cell r="EK134">
            <v>18</v>
          </cell>
          <cell r="EL134">
            <v>0</v>
          </cell>
          <cell r="EM134">
            <v>192545</v>
          </cell>
          <cell r="EN134">
            <v>0</v>
          </cell>
          <cell r="EO134">
            <v>16074</v>
          </cell>
          <cell r="EP134">
            <v>0</v>
          </cell>
          <cell r="EQ134">
            <v>0</v>
          </cell>
          <cell r="ER134">
            <v>0</v>
          </cell>
          <cell r="ES134">
            <v>16074</v>
          </cell>
          <cell r="ET134">
            <v>0</v>
          </cell>
          <cell r="EU134">
            <v>34635.599999999999</v>
          </cell>
          <cell r="EV134">
            <v>0</v>
          </cell>
          <cell r="EW134">
            <v>14.433098591549296</v>
          </cell>
          <cell r="EX134">
            <v>0</v>
          </cell>
          <cell r="EY134">
            <v>165484</v>
          </cell>
          <cell r="EZ134">
            <v>0</v>
          </cell>
          <cell r="FA134">
            <v>12889</v>
          </cell>
          <cell r="FB134">
            <v>0</v>
          </cell>
          <cell r="FC134">
            <v>0</v>
          </cell>
          <cell r="FD134">
            <v>0</v>
          </cell>
          <cell r="FE134">
            <v>12889</v>
          </cell>
          <cell r="FF134">
            <v>0</v>
          </cell>
          <cell r="FG134">
            <v>15620.4</v>
          </cell>
          <cell r="FH134">
            <v>0</v>
          </cell>
          <cell r="FI134">
            <v>22.74061433447099</v>
          </cell>
          <cell r="FJ134">
            <v>0</v>
          </cell>
          <cell r="FK134">
            <v>266520</v>
          </cell>
          <cell r="FL134">
            <v>0</v>
          </cell>
          <cell r="FM134">
            <v>20297</v>
          </cell>
          <cell r="FN134">
            <v>0</v>
          </cell>
          <cell r="FO134">
            <v>0</v>
          </cell>
          <cell r="FQ134">
            <v>20297</v>
          </cell>
          <cell r="FS134">
            <v>100986.63950295903</v>
          </cell>
          <cell r="FU134">
            <v>22</v>
          </cell>
          <cell r="FV134">
            <v>0</v>
          </cell>
          <cell r="FW134">
            <v>272693</v>
          </cell>
          <cell r="FX134">
            <v>0</v>
          </cell>
          <cell r="FY134">
            <v>19526</v>
          </cell>
          <cell r="FZ134">
            <v>0</v>
          </cell>
          <cell r="GA134">
            <v>0</v>
          </cell>
          <cell r="GB134">
            <v>0</v>
          </cell>
          <cell r="GC134">
            <v>19526</v>
          </cell>
          <cell r="GE134">
            <v>34965.487153805065</v>
          </cell>
          <cell r="GG134">
            <v>22.999999999999996</v>
          </cell>
          <cell r="GH134">
            <v>0</v>
          </cell>
          <cell r="GI134">
            <v>307871</v>
          </cell>
          <cell r="GJ134">
            <v>0</v>
          </cell>
          <cell r="GK134">
            <v>20427</v>
          </cell>
          <cell r="GL134">
            <v>0</v>
          </cell>
          <cell r="GM134">
            <v>0</v>
          </cell>
          <cell r="GO134">
            <v>20427</v>
          </cell>
          <cell r="GQ134">
            <v>33844.208087654428</v>
          </cell>
          <cell r="HE134">
            <v>-125</v>
          </cell>
        </row>
        <row r="135">
          <cell r="A135">
            <v>126</v>
          </cell>
          <cell r="B135" t="str">
            <v>HARWICH</v>
          </cell>
          <cell r="C135">
            <v>8.8699999999999992</v>
          </cell>
          <cell r="D135">
            <v>57442</v>
          </cell>
          <cell r="E135">
            <v>0</v>
          </cell>
          <cell r="F135">
            <v>0</v>
          </cell>
          <cell r="G135">
            <v>28721</v>
          </cell>
          <cell r="I135">
            <v>16.55</v>
          </cell>
          <cell r="J135">
            <v>110091</v>
          </cell>
          <cell r="K135">
            <v>0</v>
          </cell>
          <cell r="L135">
            <v>0</v>
          </cell>
          <cell r="M135">
            <v>0</v>
          </cell>
          <cell r="O135">
            <v>10.64</v>
          </cell>
          <cell r="P135">
            <v>0</v>
          </cell>
          <cell r="Q135">
            <v>76693</v>
          </cell>
          <cell r="R135">
            <v>0</v>
          </cell>
          <cell r="S135">
            <v>0</v>
          </cell>
          <cell r="U135">
            <v>36253</v>
          </cell>
          <cell r="V135">
            <v>0</v>
          </cell>
          <cell r="W135">
            <v>11</v>
          </cell>
          <cell r="X135">
            <v>0</v>
          </cell>
          <cell r="Y135">
            <v>72850</v>
          </cell>
          <cell r="Z135">
            <v>0</v>
          </cell>
          <cell r="AA135">
            <v>5610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16.260000000000002</v>
          </cell>
          <cell r="AG135">
            <v>0</v>
          </cell>
          <cell r="AH135">
            <v>103836</v>
          </cell>
          <cell r="AJ135">
            <v>13812</v>
          </cell>
          <cell r="AL135">
            <v>30986</v>
          </cell>
          <cell r="AN135">
            <v>0</v>
          </cell>
          <cell r="AO135">
            <v>17</v>
          </cell>
          <cell r="AP135">
            <v>0</v>
          </cell>
          <cell r="AQ135">
            <v>123965</v>
          </cell>
          <cell r="AR135">
            <v>0</v>
          </cell>
          <cell r="AS135">
            <v>16309</v>
          </cell>
          <cell r="AT135">
            <v>0</v>
          </cell>
          <cell r="AU135">
            <v>38721</v>
          </cell>
          <cell r="AW135">
            <v>24.13</v>
          </cell>
          <cell r="AY135">
            <v>164193</v>
          </cell>
          <cell r="AZ135">
            <v>0</v>
          </cell>
          <cell r="BA135">
            <v>32377</v>
          </cell>
          <cell r="BB135">
            <v>0</v>
          </cell>
          <cell r="BC135">
            <v>57597</v>
          </cell>
          <cell r="BD135">
            <v>85</v>
          </cell>
          <cell r="BE135">
            <v>33.909999999999997</v>
          </cell>
          <cell r="BF135">
            <v>0</v>
          </cell>
          <cell r="BG135">
            <v>293215</v>
          </cell>
          <cell r="BH135">
            <v>0</v>
          </cell>
          <cell r="BI135">
            <v>30.1</v>
          </cell>
          <cell r="BJ135">
            <v>0</v>
          </cell>
          <cell r="BK135">
            <v>268683</v>
          </cell>
          <cell r="BL135">
            <v>0</v>
          </cell>
          <cell r="BM135">
            <v>9657</v>
          </cell>
          <cell r="BN135">
            <v>0</v>
          </cell>
          <cell r="BO135">
            <v>28600.237503560602</v>
          </cell>
          <cell r="BP135">
            <v>18.627650001937582</v>
          </cell>
          <cell r="BQ135">
            <v>30.995153774464118</v>
          </cell>
          <cell r="BR135">
            <v>0</v>
          </cell>
          <cell r="BS135">
            <v>259983.49272056614</v>
          </cell>
          <cell r="BT135">
            <v>0</v>
          </cell>
          <cell r="BU135">
            <v>20940.375023299159</v>
          </cell>
          <cell r="BW135">
            <v>29382.535321009134</v>
          </cell>
          <cell r="BY135">
            <v>20940.375023299159</v>
          </cell>
          <cell r="CA135">
            <v>51608.800000000003</v>
          </cell>
          <cell r="CC135">
            <v>32.15634861976325</v>
          </cell>
          <cell r="CD135">
            <v>0</v>
          </cell>
          <cell r="CE135">
            <v>312684.70226070227</v>
          </cell>
          <cell r="CF135">
            <v>0</v>
          </cell>
          <cell r="CG135">
            <v>24177.326528936286</v>
          </cell>
          <cell r="CH135">
            <v>0</v>
          </cell>
          <cell r="CI135">
            <v>10657</v>
          </cell>
          <cell r="CJ135">
            <v>0</v>
          </cell>
          <cell r="CK135">
            <v>24177.326528936286</v>
          </cell>
          <cell r="CL135">
            <v>0</v>
          </cell>
          <cell r="CM135">
            <v>52701.209540136129</v>
          </cell>
          <cell r="CN135">
            <v>0</v>
          </cell>
          <cell r="CO135">
            <v>35.700115340253753</v>
          </cell>
          <cell r="CP135">
            <v>0</v>
          </cell>
          <cell r="CQ135">
            <v>336239.97923875437</v>
          </cell>
          <cell r="CS135">
            <v>26249.460207612457</v>
          </cell>
          <cell r="CU135">
            <v>40556</v>
          </cell>
          <cell r="CW135">
            <v>26249.460207612457</v>
          </cell>
          <cell r="CY135">
            <v>55176.276978052105</v>
          </cell>
          <cell r="DA135">
            <v>34.881355932203398</v>
          </cell>
          <cell r="DB135">
            <v>0</v>
          </cell>
          <cell r="DC135">
            <v>362949</v>
          </cell>
          <cell r="DD135">
            <v>0</v>
          </cell>
          <cell r="DE135">
            <v>28765</v>
          </cell>
          <cell r="DF135">
            <v>0</v>
          </cell>
          <cell r="DG135">
            <v>11145</v>
          </cell>
          <cell r="DH135">
            <v>0</v>
          </cell>
          <cell r="DI135">
            <v>28765</v>
          </cell>
          <cell r="DJ135">
            <v>0</v>
          </cell>
          <cell r="DK135">
            <v>61923</v>
          </cell>
          <cell r="DL135">
            <v>0</v>
          </cell>
          <cell r="DM135">
            <v>34.375862068965517</v>
          </cell>
          <cell r="DN135">
            <v>0</v>
          </cell>
          <cell r="DO135">
            <v>390184</v>
          </cell>
          <cell r="DQ135">
            <v>30698</v>
          </cell>
          <cell r="DS135">
            <v>0</v>
          </cell>
          <cell r="DU135">
            <v>30698</v>
          </cell>
          <cell r="DW135">
            <v>52682.523247968216</v>
          </cell>
          <cell r="DY135">
            <v>35.904436860068259</v>
          </cell>
          <cell r="DZ135">
            <v>0</v>
          </cell>
          <cell r="EA135">
            <v>385091</v>
          </cell>
          <cell r="EC135">
            <v>31170</v>
          </cell>
          <cell r="EE135">
            <v>11225</v>
          </cell>
          <cell r="EG135">
            <v>31170</v>
          </cell>
          <cell r="EI135">
            <v>27024.608304498252</v>
          </cell>
          <cell r="EK135">
            <v>33.436658977316412</v>
          </cell>
          <cell r="EL135">
            <v>0</v>
          </cell>
          <cell r="EM135">
            <v>394789</v>
          </cell>
          <cell r="EN135">
            <v>0</v>
          </cell>
          <cell r="EO135">
            <v>28792</v>
          </cell>
          <cell r="EP135">
            <v>0</v>
          </cell>
          <cell r="EQ135">
            <v>17004</v>
          </cell>
          <cell r="ER135">
            <v>0</v>
          </cell>
          <cell r="ES135">
            <v>28792</v>
          </cell>
          <cell r="ET135">
            <v>0</v>
          </cell>
          <cell r="EU135">
            <v>20592</v>
          </cell>
          <cell r="EV135">
            <v>0</v>
          </cell>
          <cell r="EW135">
            <v>40.069359718295892</v>
          </cell>
          <cell r="EX135">
            <v>0</v>
          </cell>
          <cell r="EY135">
            <v>444615</v>
          </cell>
          <cell r="EZ135">
            <v>0</v>
          </cell>
          <cell r="FA135">
            <v>32210</v>
          </cell>
          <cell r="FB135">
            <v>0</v>
          </cell>
          <cell r="FC135">
            <v>53744</v>
          </cell>
          <cell r="FD135">
            <v>0</v>
          </cell>
          <cell r="FE135">
            <v>32210</v>
          </cell>
          <cell r="FF135">
            <v>0</v>
          </cell>
          <cell r="FG135">
            <v>52250.5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Q135">
            <v>0</v>
          </cell>
          <cell r="FS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E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O135">
            <v>0</v>
          </cell>
          <cell r="GQ135">
            <v>0</v>
          </cell>
          <cell r="HE135">
            <v>-126</v>
          </cell>
        </row>
        <row r="136">
          <cell r="A136">
            <v>127</v>
          </cell>
          <cell r="B136" t="str">
            <v>HATFIELD</v>
          </cell>
          <cell r="E136">
            <v>0</v>
          </cell>
          <cell r="F136">
            <v>0</v>
          </cell>
          <cell r="I136">
            <v>2</v>
          </cell>
          <cell r="J136">
            <v>12018</v>
          </cell>
          <cell r="K136">
            <v>0</v>
          </cell>
          <cell r="L136">
            <v>10860</v>
          </cell>
          <cell r="M136">
            <v>0</v>
          </cell>
          <cell r="O136">
            <v>6</v>
          </cell>
          <cell r="P136">
            <v>0</v>
          </cell>
          <cell r="Q136">
            <v>37416</v>
          </cell>
          <cell r="R136">
            <v>0</v>
          </cell>
          <cell r="S136">
            <v>0</v>
          </cell>
          <cell r="U136">
            <v>12530</v>
          </cell>
          <cell r="V136">
            <v>0</v>
          </cell>
          <cell r="W136">
            <v>8</v>
          </cell>
          <cell r="X136">
            <v>0</v>
          </cell>
          <cell r="Y136">
            <v>45992</v>
          </cell>
          <cell r="Z136">
            <v>0</v>
          </cell>
          <cell r="AA136">
            <v>0</v>
          </cell>
          <cell r="AB136">
            <v>0</v>
          </cell>
          <cell r="AC136">
            <v>8576</v>
          </cell>
          <cell r="AD136">
            <v>0</v>
          </cell>
          <cell r="AE136">
            <v>0</v>
          </cell>
          <cell r="AF136">
            <v>11.9</v>
          </cell>
          <cell r="AG136">
            <v>0</v>
          </cell>
          <cell r="AH136">
            <v>76755</v>
          </cell>
          <cell r="AJ136">
            <v>0</v>
          </cell>
          <cell r="AL136">
            <v>35909</v>
          </cell>
          <cell r="AN136">
            <v>0</v>
          </cell>
          <cell r="AO136">
            <v>7</v>
          </cell>
          <cell r="AP136">
            <v>0</v>
          </cell>
          <cell r="AQ136">
            <v>42810</v>
          </cell>
          <cell r="AR136">
            <v>0</v>
          </cell>
          <cell r="AS136">
            <v>7135</v>
          </cell>
          <cell r="AT136">
            <v>0</v>
          </cell>
          <cell r="AU136">
            <v>21889</v>
          </cell>
          <cell r="AW136">
            <v>5.08</v>
          </cell>
          <cell r="AY136">
            <v>33154</v>
          </cell>
          <cell r="AZ136">
            <v>0</v>
          </cell>
          <cell r="BA136">
            <v>8126</v>
          </cell>
          <cell r="BB136">
            <v>0</v>
          </cell>
          <cell r="BC136">
            <v>10954</v>
          </cell>
          <cell r="BD136">
            <v>16</v>
          </cell>
          <cell r="BE136">
            <v>2</v>
          </cell>
          <cell r="BF136">
            <v>0</v>
          </cell>
          <cell r="BG136">
            <v>15342</v>
          </cell>
          <cell r="BH136">
            <v>0</v>
          </cell>
          <cell r="BI136">
            <v>4</v>
          </cell>
          <cell r="BJ136">
            <v>0</v>
          </cell>
          <cell r="BK136">
            <v>33004</v>
          </cell>
          <cell r="BL136">
            <v>0</v>
          </cell>
          <cell r="BM136">
            <v>0</v>
          </cell>
          <cell r="BN136">
            <v>0</v>
          </cell>
          <cell r="BO136">
            <v>5402.2847565236216</v>
          </cell>
          <cell r="BP136">
            <v>3.5185676217843138</v>
          </cell>
          <cell r="BQ136">
            <v>6.5659722222222223</v>
          </cell>
          <cell r="BR136">
            <v>0</v>
          </cell>
          <cell r="BS136">
            <v>42014.445565974413</v>
          </cell>
          <cell r="BT136">
            <v>0</v>
          </cell>
          <cell r="BU136">
            <v>4135.0361258139428</v>
          </cell>
          <cell r="BW136">
            <v>8446.573331141477</v>
          </cell>
          <cell r="BY136">
            <v>4135.0361258139428</v>
          </cell>
          <cell r="CA136">
            <v>19607.645565974413</v>
          </cell>
          <cell r="CC136">
            <v>8.0487804878048781</v>
          </cell>
          <cell r="CD136">
            <v>0</v>
          </cell>
          <cell r="CE136">
            <v>39366.897053473986</v>
          </cell>
          <cell r="CF136">
            <v>0</v>
          </cell>
          <cell r="CG136">
            <v>3895.5256456893417</v>
          </cell>
          <cell r="CH136">
            <v>0</v>
          </cell>
          <cell r="CI136">
            <v>25706.656966169518</v>
          </cell>
          <cell r="CJ136">
            <v>0</v>
          </cell>
          <cell r="CK136">
            <v>3895.5256456893417</v>
          </cell>
          <cell r="CL136">
            <v>0</v>
          </cell>
          <cell r="CM136">
            <v>12471</v>
          </cell>
          <cell r="CN136">
            <v>0</v>
          </cell>
          <cell r="CO136">
            <v>7.1501706484641634</v>
          </cell>
          <cell r="CP136">
            <v>0</v>
          </cell>
          <cell r="CQ136">
            <v>65082.658353023166</v>
          </cell>
          <cell r="CS136">
            <v>5784.4871923114715</v>
          </cell>
          <cell r="CU136">
            <v>0</v>
          </cell>
          <cell r="CW136">
            <v>5784.4871923114715</v>
          </cell>
          <cell r="CY136">
            <v>29319.76129954918</v>
          </cell>
          <cell r="DA136">
            <v>7.5152542372881355</v>
          </cell>
          <cell r="DB136">
            <v>0</v>
          </cell>
          <cell r="DC136">
            <v>79934</v>
          </cell>
          <cell r="DD136">
            <v>0</v>
          </cell>
          <cell r="DE136">
            <v>6300</v>
          </cell>
          <cell r="DF136">
            <v>0</v>
          </cell>
          <cell r="DG136">
            <v>0</v>
          </cell>
          <cell r="DH136">
            <v>0</v>
          </cell>
          <cell r="DI136">
            <v>6300</v>
          </cell>
          <cell r="DJ136">
            <v>0</v>
          </cell>
          <cell r="DK136">
            <v>30281</v>
          </cell>
          <cell r="DL136">
            <v>0</v>
          </cell>
          <cell r="DM136">
            <v>8</v>
          </cell>
          <cell r="DN136">
            <v>0</v>
          </cell>
          <cell r="DO136">
            <v>95426</v>
          </cell>
          <cell r="DQ136">
            <v>7054</v>
          </cell>
          <cell r="DS136">
            <v>0</v>
          </cell>
          <cell r="DU136">
            <v>7054</v>
          </cell>
          <cell r="DW136">
            <v>34689.109508005771</v>
          </cell>
          <cell r="DY136">
            <v>9</v>
          </cell>
          <cell r="DZ136">
            <v>0</v>
          </cell>
          <cell r="EA136">
            <v>93260</v>
          </cell>
          <cell r="EC136">
            <v>7100</v>
          </cell>
          <cell r="EE136">
            <v>14124</v>
          </cell>
          <cell r="EG136">
            <v>7100</v>
          </cell>
          <cell r="EI136">
            <v>15235.736658790735</v>
          </cell>
          <cell r="EK136">
            <v>10</v>
          </cell>
          <cell r="EL136">
            <v>0</v>
          </cell>
          <cell r="EM136">
            <v>111740</v>
          </cell>
          <cell r="EN136">
            <v>0</v>
          </cell>
          <cell r="EO136">
            <v>8861</v>
          </cell>
          <cell r="EP136">
            <v>0</v>
          </cell>
          <cell r="EQ136">
            <v>0</v>
          </cell>
          <cell r="ER136">
            <v>0</v>
          </cell>
          <cell r="ES136">
            <v>8861</v>
          </cell>
          <cell r="ET136">
            <v>0</v>
          </cell>
          <cell r="EU136">
            <v>24676.799999999999</v>
          </cell>
          <cell r="EV136">
            <v>0</v>
          </cell>
          <cell r="EW136">
            <v>7</v>
          </cell>
          <cell r="EX136">
            <v>0</v>
          </cell>
          <cell r="EY136">
            <v>79572</v>
          </cell>
          <cell r="EZ136">
            <v>0</v>
          </cell>
          <cell r="FA136">
            <v>6252</v>
          </cell>
          <cell r="FB136">
            <v>0</v>
          </cell>
          <cell r="FC136">
            <v>0</v>
          </cell>
          <cell r="FD136">
            <v>0</v>
          </cell>
          <cell r="FE136">
            <v>6252</v>
          </cell>
          <cell r="FF136">
            <v>0</v>
          </cell>
          <cell r="FG136">
            <v>4620</v>
          </cell>
          <cell r="FH136">
            <v>0</v>
          </cell>
          <cell r="FI136">
            <v>11.996539792387543</v>
          </cell>
          <cell r="FJ136">
            <v>0</v>
          </cell>
          <cell r="FK136">
            <v>133159</v>
          </cell>
          <cell r="FL136">
            <v>0</v>
          </cell>
          <cell r="FM136">
            <v>10674</v>
          </cell>
          <cell r="FN136">
            <v>0</v>
          </cell>
          <cell r="FO136">
            <v>0</v>
          </cell>
          <cell r="FQ136">
            <v>10674</v>
          </cell>
          <cell r="FS136">
            <v>55707.361071558749</v>
          </cell>
          <cell r="FU136">
            <v>9.9965397923875443</v>
          </cell>
          <cell r="FV136">
            <v>0</v>
          </cell>
          <cell r="FW136">
            <v>112462</v>
          </cell>
          <cell r="FX136">
            <v>0</v>
          </cell>
          <cell r="FY136">
            <v>8906</v>
          </cell>
          <cell r="FZ136">
            <v>0</v>
          </cell>
          <cell r="GA136">
            <v>0</v>
          </cell>
          <cell r="GB136">
            <v>0</v>
          </cell>
          <cell r="GC136">
            <v>8906</v>
          </cell>
          <cell r="GE136">
            <v>17540.915539297137</v>
          </cell>
          <cell r="GG136">
            <v>10.578326435469293</v>
          </cell>
          <cell r="GH136">
            <v>0</v>
          </cell>
          <cell r="GI136">
            <v>118243</v>
          </cell>
          <cell r="GJ136">
            <v>0</v>
          </cell>
          <cell r="GK136">
            <v>9365</v>
          </cell>
          <cell r="GL136">
            <v>0</v>
          </cell>
          <cell r="GM136">
            <v>1010</v>
          </cell>
          <cell r="GO136">
            <v>9365</v>
          </cell>
          <cell r="GQ136">
            <v>5561.8104199991549</v>
          </cell>
          <cell r="HE136">
            <v>-127</v>
          </cell>
        </row>
        <row r="137">
          <cell r="A137">
            <v>128</v>
          </cell>
          <cell r="B137" t="str">
            <v>HAVERHILL</v>
          </cell>
          <cell r="E137">
            <v>0</v>
          </cell>
          <cell r="F137">
            <v>0</v>
          </cell>
          <cell r="I137">
            <v>1</v>
          </cell>
          <cell r="J137">
            <v>5519</v>
          </cell>
          <cell r="K137">
            <v>0</v>
          </cell>
          <cell r="L137">
            <v>0</v>
          </cell>
          <cell r="M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F137">
            <v>1.49</v>
          </cell>
          <cell r="AG137">
            <v>0</v>
          </cell>
          <cell r="AH137">
            <v>9128</v>
          </cell>
          <cell r="AJ137">
            <v>0</v>
          </cell>
          <cell r="AL137">
            <v>9128</v>
          </cell>
          <cell r="AN137">
            <v>0</v>
          </cell>
          <cell r="AO137">
            <v>3.27</v>
          </cell>
          <cell r="AP137">
            <v>0</v>
          </cell>
          <cell r="AQ137">
            <v>22698</v>
          </cell>
          <cell r="AR137">
            <v>0</v>
          </cell>
          <cell r="AS137">
            <v>0</v>
          </cell>
          <cell r="AT137">
            <v>0</v>
          </cell>
          <cell r="AU137">
            <v>19047</v>
          </cell>
          <cell r="AW137">
            <v>1.82</v>
          </cell>
          <cell r="AY137">
            <v>12260</v>
          </cell>
          <cell r="AZ137">
            <v>0</v>
          </cell>
          <cell r="BA137">
            <v>0</v>
          </cell>
          <cell r="BB137">
            <v>0</v>
          </cell>
          <cell r="BC137">
            <v>10499</v>
          </cell>
          <cell r="BD137">
            <v>15</v>
          </cell>
          <cell r="BE137">
            <v>3.44</v>
          </cell>
          <cell r="BF137">
            <v>0</v>
          </cell>
          <cell r="BG137">
            <v>24534</v>
          </cell>
          <cell r="BH137">
            <v>0</v>
          </cell>
          <cell r="BI137">
            <v>9.91</v>
          </cell>
          <cell r="BJ137">
            <v>0</v>
          </cell>
          <cell r="BK137">
            <v>72919</v>
          </cell>
          <cell r="BL137">
            <v>0</v>
          </cell>
          <cell r="BM137">
            <v>0</v>
          </cell>
          <cell r="BN137">
            <v>0</v>
          </cell>
          <cell r="BO137">
            <v>17052.096807005888</v>
          </cell>
          <cell r="BP137">
            <v>11.106218648728827</v>
          </cell>
          <cell r="BQ137">
            <v>128.08414239482201</v>
          </cell>
          <cell r="BR137">
            <v>0</v>
          </cell>
          <cell r="BS137">
            <v>920320.6181229772</v>
          </cell>
          <cell r="BT137">
            <v>0</v>
          </cell>
          <cell r="BU137">
            <v>92066.938511326851</v>
          </cell>
          <cell r="BW137">
            <v>42170</v>
          </cell>
          <cell r="BY137">
            <v>92066.938511326851</v>
          </cell>
          <cell r="CA137">
            <v>881342.21812297718</v>
          </cell>
          <cell r="CC137">
            <v>158.97522455828644</v>
          </cell>
          <cell r="CD137">
            <v>0</v>
          </cell>
          <cell r="CE137">
            <v>1093402.642789358</v>
          </cell>
          <cell r="CF137">
            <v>0</v>
          </cell>
          <cell r="CG137">
            <v>122572.38200782367</v>
          </cell>
          <cell r="CH137">
            <v>0</v>
          </cell>
          <cell r="CI137">
            <v>7632</v>
          </cell>
          <cell r="CJ137">
            <v>0</v>
          </cell>
          <cell r="CK137">
            <v>122572.38200782367</v>
          </cell>
          <cell r="CL137">
            <v>0</v>
          </cell>
          <cell r="CM137">
            <v>700877.02466638084</v>
          </cell>
          <cell r="CN137">
            <v>0</v>
          </cell>
          <cell r="CO137">
            <v>184.63389830508473</v>
          </cell>
          <cell r="CP137">
            <v>0</v>
          </cell>
          <cell r="CQ137">
            <v>1388699.2440677967</v>
          </cell>
          <cell r="CS137">
            <v>148520.21694915259</v>
          </cell>
          <cell r="CU137">
            <v>12500.108474576271</v>
          </cell>
          <cell r="CW137">
            <v>148520.21694915259</v>
          </cell>
          <cell r="CY137">
            <v>738106.6012784387</v>
          </cell>
          <cell r="DA137">
            <v>213.11148648648648</v>
          </cell>
          <cell r="DB137">
            <v>0</v>
          </cell>
          <cell r="DC137">
            <v>1701229</v>
          </cell>
          <cell r="DD137">
            <v>0</v>
          </cell>
          <cell r="DE137">
            <v>178106</v>
          </cell>
          <cell r="DF137">
            <v>0</v>
          </cell>
          <cell r="DG137">
            <v>29211</v>
          </cell>
          <cell r="DH137">
            <v>0</v>
          </cell>
          <cell r="DI137">
            <v>178106</v>
          </cell>
          <cell r="DJ137">
            <v>0</v>
          </cell>
          <cell r="DK137">
            <v>558941</v>
          </cell>
          <cell r="DL137">
            <v>0</v>
          </cell>
          <cell r="DM137">
            <v>234.63444633954336</v>
          </cell>
          <cell r="DN137">
            <v>0</v>
          </cell>
          <cell r="DO137">
            <v>1970430</v>
          </cell>
          <cell r="DQ137">
            <v>204179</v>
          </cell>
          <cell r="DS137">
            <v>56710</v>
          </cell>
          <cell r="DU137">
            <v>204179</v>
          </cell>
          <cell r="DW137">
            <v>574837.49407069746</v>
          </cell>
          <cell r="DY137">
            <v>266.2901647114586</v>
          </cell>
          <cell r="DZ137">
            <v>0</v>
          </cell>
          <cell r="EA137">
            <v>2253534</v>
          </cell>
          <cell r="EC137">
            <v>234247</v>
          </cell>
          <cell r="EE137">
            <v>37225</v>
          </cell>
          <cell r="EG137">
            <v>234247</v>
          </cell>
          <cell r="EI137">
            <v>569636.50237288128</v>
          </cell>
          <cell r="EK137">
            <v>291.13793103448273</v>
          </cell>
          <cell r="EL137">
            <v>0</v>
          </cell>
          <cell r="EM137">
            <v>2514889</v>
          </cell>
          <cell r="EN137">
            <v>0</v>
          </cell>
          <cell r="EO137">
            <v>259066</v>
          </cell>
          <cell r="EP137">
            <v>0</v>
          </cell>
          <cell r="EQ137">
            <v>9416</v>
          </cell>
          <cell r="ER137">
            <v>0</v>
          </cell>
          <cell r="ES137">
            <v>259066</v>
          </cell>
          <cell r="ET137">
            <v>0</v>
          </cell>
          <cell r="EU137">
            <v>538897.80000000005</v>
          </cell>
          <cell r="EV137">
            <v>0</v>
          </cell>
          <cell r="EW137">
            <v>295.26643598615919</v>
          </cell>
          <cell r="EX137">
            <v>0</v>
          </cell>
          <cell r="EY137">
            <v>2455304</v>
          </cell>
          <cell r="EZ137">
            <v>0</v>
          </cell>
          <cell r="FA137">
            <v>263672</v>
          </cell>
          <cell r="FB137">
            <v>0</v>
          </cell>
          <cell r="FC137">
            <v>0</v>
          </cell>
          <cell r="FD137">
            <v>0</v>
          </cell>
          <cell r="FE137">
            <v>263672</v>
          </cell>
          <cell r="FF137">
            <v>0</v>
          </cell>
          <cell r="FG137">
            <v>178580.35</v>
          </cell>
          <cell r="FH137">
            <v>0</v>
          </cell>
          <cell r="FI137">
            <v>300.1364339704557</v>
          </cell>
          <cell r="FJ137">
            <v>0</v>
          </cell>
          <cell r="FK137">
            <v>2557738</v>
          </cell>
          <cell r="FL137">
            <v>0</v>
          </cell>
          <cell r="FM137">
            <v>264558</v>
          </cell>
          <cell r="FN137">
            <v>0</v>
          </cell>
          <cell r="FO137">
            <v>37901</v>
          </cell>
          <cell r="FQ137">
            <v>264558</v>
          </cell>
          <cell r="FS137">
            <v>160567.92417094781</v>
          </cell>
          <cell r="FU137">
            <v>306.91319087253333</v>
          </cell>
          <cell r="FV137">
            <v>0</v>
          </cell>
          <cell r="FW137">
            <v>2645407</v>
          </cell>
          <cell r="FX137">
            <v>0</v>
          </cell>
          <cell r="FY137">
            <v>270562</v>
          </cell>
          <cell r="FZ137">
            <v>0</v>
          </cell>
          <cell r="GA137">
            <v>37259</v>
          </cell>
          <cell r="GB137">
            <v>0</v>
          </cell>
          <cell r="GC137">
            <v>270562</v>
          </cell>
          <cell r="GE137">
            <v>173898.8749467014</v>
          </cell>
          <cell r="GG137">
            <v>311.23146961777013</v>
          </cell>
          <cell r="GH137">
            <v>0</v>
          </cell>
          <cell r="GI137">
            <v>2812976</v>
          </cell>
          <cell r="GJ137">
            <v>0</v>
          </cell>
          <cell r="GK137">
            <v>277930</v>
          </cell>
          <cell r="GL137">
            <v>0</v>
          </cell>
          <cell r="GM137">
            <v>0</v>
          </cell>
          <cell r="GO137">
            <v>277930</v>
          </cell>
          <cell r="GQ137">
            <v>161215.53542100647</v>
          </cell>
          <cell r="HE137">
            <v>-128</v>
          </cell>
        </row>
        <row r="138">
          <cell r="A138">
            <v>129</v>
          </cell>
          <cell r="B138" t="str">
            <v>HAWLEY</v>
          </cell>
          <cell r="E138">
            <v>0</v>
          </cell>
          <cell r="F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L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Z138">
            <v>0</v>
          </cell>
          <cell r="BB138">
            <v>0</v>
          </cell>
          <cell r="BC138">
            <v>0</v>
          </cell>
          <cell r="BD138">
            <v>0</v>
          </cell>
          <cell r="BH138">
            <v>0</v>
          </cell>
          <cell r="BL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W138">
            <v>0</v>
          </cell>
          <cell r="BY138">
            <v>0</v>
          </cell>
          <cell r="CA138">
            <v>0</v>
          </cell>
          <cell r="CE138">
            <v>0</v>
          </cell>
          <cell r="CF138">
            <v>0</v>
          </cell>
          <cell r="CH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S138">
            <v>0</v>
          </cell>
          <cell r="CW138">
            <v>0</v>
          </cell>
          <cell r="CY138">
            <v>0</v>
          </cell>
          <cell r="DD138">
            <v>0</v>
          </cell>
          <cell r="DF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U138">
            <v>0</v>
          </cell>
          <cell r="DW138">
            <v>0</v>
          </cell>
          <cell r="EG138">
            <v>0</v>
          </cell>
          <cell r="EI138">
            <v>0</v>
          </cell>
          <cell r="EK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Q138">
            <v>0</v>
          </cell>
          <cell r="FS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E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O138">
            <v>0</v>
          </cell>
          <cell r="GQ138">
            <v>0</v>
          </cell>
          <cell r="HE138">
            <v>-129</v>
          </cell>
        </row>
        <row r="139">
          <cell r="A139">
            <v>130</v>
          </cell>
          <cell r="B139" t="str">
            <v>HEATH</v>
          </cell>
          <cell r="E139">
            <v>0</v>
          </cell>
          <cell r="F139">
            <v>0</v>
          </cell>
          <cell r="J139">
            <v>0</v>
          </cell>
          <cell r="K139">
            <v>0</v>
          </cell>
          <cell r="L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L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Z139">
            <v>0</v>
          </cell>
          <cell r="BB139">
            <v>0</v>
          </cell>
          <cell r="BC139">
            <v>0</v>
          </cell>
          <cell r="BD139">
            <v>0</v>
          </cell>
          <cell r="BH139">
            <v>0</v>
          </cell>
          <cell r="BL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W139">
            <v>0</v>
          </cell>
          <cell r="BY139">
            <v>0</v>
          </cell>
          <cell r="CA139">
            <v>0</v>
          </cell>
          <cell r="CE139">
            <v>0</v>
          </cell>
          <cell r="CF139">
            <v>0</v>
          </cell>
          <cell r="CH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S139">
            <v>0</v>
          </cell>
          <cell r="CW139">
            <v>0</v>
          </cell>
          <cell r="CY139">
            <v>0</v>
          </cell>
          <cell r="DD139">
            <v>0</v>
          </cell>
          <cell r="DF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U139">
            <v>0</v>
          </cell>
          <cell r="DW139">
            <v>0</v>
          </cell>
          <cell r="EG139">
            <v>0</v>
          </cell>
          <cell r="EI139">
            <v>0</v>
          </cell>
          <cell r="EK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Q139">
            <v>0</v>
          </cell>
          <cell r="FS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E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O139">
            <v>0</v>
          </cell>
          <cell r="GQ139">
            <v>0</v>
          </cell>
          <cell r="HE139">
            <v>-130</v>
          </cell>
        </row>
        <row r="140">
          <cell r="A140">
            <v>131</v>
          </cell>
          <cell r="B140" t="str">
            <v>HINGHAM</v>
          </cell>
          <cell r="C140">
            <v>4.47</v>
          </cell>
          <cell r="D140">
            <v>23848</v>
          </cell>
          <cell r="E140">
            <v>0</v>
          </cell>
          <cell r="F140">
            <v>14232</v>
          </cell>
          <cell r="G140">
            <v>11924</v>
          </cell>
          <cell r="I140">
            <v>11.92</v>
          </cell>
          <cell r="J140">
            <v>69042</v>
          </cell>
          <cell r="K140">
            <v>0</v>
          </cell>
          <cell r="L140">
            <v>69453</v>
          </cell>
          <cell r="M140">
            <v>0</v>
          </cell>
          <cell r="O140">
            <v>26.78</v>
          </cell>
          <cell r="P140">
            <v>0</v>
          </cell>
          <cell r="Q140">
            <v>148050</v>
          </cell>
          <cell r="R140">
            <v>0</v>
          </cell>
          <cell r="S140">
            <v>9658</v>
          </cell>
          <cell r="U140">
            <v>29422</v>
          </cell>
          <cell r="V140">
            <v>0</v>
          </cell>
          <cell r="W140">
            <v>23.57</v>
          </cell>
          <cell r="X140">
            <v>0</v>
          </cell>
          <cell r="Y140">
            <v>141703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14.26</v>
          </cell>
          <cell r="AG140">
            <v>0</v>
          </cell>
          <cell r="AH140">
            <v>87114</v>
          </cell>
          <cell r="AJ140">
            <v>0</v>
          </cell>
          <cell r="AL140">
            <v>0</v>
          </cell>
          <cell r="AN140">
            <v>0</v>
          </cell>
          <cell r="AO140">
            <v>10.78</v>
          </cell>
          <cell r="AP140">
            <v>0</v>
          </cell>
          <cell r="AQ140">
            <v>80602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W140">
            <v>5.14</v>
          </cell>
          <cell r="AY140">
            <v>33989</v>
          </cell>
          <cell r="AZ140">
            <v>0</v>
          </cell>
          <cell r="BA140">
            <v>8210</v>
          </cell>
          <cell r="BB140">
            <v>0</v>
          </cell>
          <cell r="BC140">
            <v>0</v>
          </cell>
          <cell r="BD140">
            <v>0</v>
          </cell>
          <cell r="BE140">
            <v>6</v>
          </cell>
          <cell r="BF140">
            <v>0</v>
          </cell>
          <cell r="BG140">
            <v>44592</v>
          </cell>
          <cell r="BH140">
            <v>0</v>
          </cell>
          <cell r="BI140">
            <v>10.58</v>
          </cell>
          <cell r="BJ140">
            <v>0</v>
          </cell>
          <cell r="BK140">
            <v>69283</v>
          </cell>
          <cell r="BL140">
            <v>0</v>
          </cell>
          <cell r="BM140">
            <v>14586</v>
          </cell>
          <cell r="BN140">
            <v>0</v>
          </cell>
          <cell r="BO140">
            <v>9498.1354369480669</v>
          </cell>
          <cell r="BP140">
            <v>6.1862403264458408</v>
          </cell>
          <cell r="BQ140">
            <v>17.561837455830389</v>
          </cell>
          <cell r="BR140">
            <v>0</v>
          </cell>
          <cell r="BS140">
            <v>146942.77036654935</v>
          </cell>
          <cell r="BT140">
            <v>0</v>
          </cell>
          <cell r="BU140">
            <v>13136.25441696113</v>
          </cell>
          <cell r="BW140">
            <v>0</v>
          </cell>
          <cell r="BY140">
            <v>13136.25441696113</v>
          </cell>
          <cell r="CA140">
            <v>96715.570366549349</v>
          </cell>
          <cell r="CC140">
            <v>15.121107266435986</v>
          </cell>
          <cell r="CD140">
            <v>0</v>
          </cell>
          <cell r="CE140">
            <v>130011.28027681661</v>
          </cell>
          <cell r="CF140">
            <v>0</v>
          </cell>
          <cell r="CG140">
            <v>11733.979238754326</v>
          </cell>
          <cell r="CH140">
            <v>0</v>
          </cell>
          <cell r="CI140">
            <v>0</v>
          </cell>
          <cell r="CJ140">
            <v>0</v>
          </cell>
          <cell r="CK140">
            <v>11733.979238754326</v>
          </cell>
          <cell r="CL140">
            <v>0</v>
          </cell>
          <cell r="CM140">
            <v>56472</v>
          </cell>
          <cell r="CN140">
            <v>0</v>
          </cell>
          <cell r="CO140">
            <v>14.629757785467127</v>
          </cell>
          <cell r="CP140">
            <v>0</v>
          </cell>
          <cell r="CQ140">
            <v>125761.77508650519</v>
          </cell>
          <cell r="CS140">
            <v>11053.733564013841</v>
          </cell>
          <cell r="CU140">
            <v>10038</v>
          </cell>
          <cell r="CW140">
            <v>11053.733564013841</v>
          </cell>
          <cell r="CY140">
            <v>31064</v>
          </cell>
          <cell r="DA140">
            <v>10.177430061640589</v>
          </cell>
          <cell r="DB140">
            <v>0</v>
          </cell>
          <cell r="DC140">
            <v>95508</v>
          </cell>
          <cell r="DD140">
            <v>0</v>
          </cell>
          <cell r="DE140">
            <v>8636</v>
          </cell>
          <cell r="DF140">
            <v>0</v>
          </cell>
          <cell r="DG140">
            <v>0</v>
          </cell>
          <cell r="DH140">
            <v>0</v>
          </cell>
          <cell r="DI140">
            <v>8636</v>
          </cell>
          <cell r="DJ140">
            <v>0</v>
          </cell>
          <cell r="DK140">
            <v>0</v>
          </cell>
          <cell r="DL140">
            <v>0</v>
          </cell>
          <cell r="DM140">
            <v>9.0711864406779661</v>
          </cell>
          <cell r="DN140">
            <v>0</v>
          </cell>
          <cell r="DO140">
            <v>88352</v>
          </cell>
          <cell r="DQ140">
            <v>8100</v>
          </cell>
          <cell r="DS140">
            <v>0</v>
          </cell>
          <cell r="DU140">
            <v>8100</v>
          </cell>
          <cell r="DW140">
            <v>0</v>
          </cell>
          <cell r="DY140">
            <v>7.804123711340206</v>
          </cell>
          <cell r="DZ140">
            <v>0</v>
          </cell>
          <cell r="EA140">
            <v>75896</v>
          </cell>
          <cell r="EC140">
            <v>6969</v>
          </cell>
          <cell r="EE140">
            <v>0</v>
          </cell>
          <cell r="EG140">
            <v>6969</v>
          </cell>
          <cell r="EI140">
            <v>0</v>
          </cell>
          <cell r="EK140">
            <v>6.8896551724137929</v>
          </cell>
          <cell r="EL140">
            <v>0</v>
          </cell>
          <cell r="EM140">
            <v>66568</v>
          </cell>
          <cell r="EN140">
            <v>0</v>
          </cell>
          <cell r="EO140">
            <v>6152</v>
          </cell>
          <cell r="EP140">
            <v>0</v>
          </cell>
          <cell r="EQ140">
            <v>0</v>
          </cell>
          <cell r="ER140">
            <v>0</v>
          </cell>
          <cell r="ES140">
            <v>6152</v>
          </cell>
          <cell r="ET140">
            <v>0</v>
          </cell>
          <cell r="EU140">
            <v>0</v>
          </cell>
          <cell r="EV140">
            <v>0</v>
          </cell>
          <cell r="EW140">
            <v>4.3724137931034477</v>
          </cell>
          <cell r="EX140">
            <v>0</v>
          </cell>
          <cell r="EY140">
            <v>44456</v>
          </cell>
          <cell r="EZ140">
            <v>0</v>
          </cell>
          <cell r="FA140">
            <v>3905</v>
          </cell>
          <cell r="FB140">
            <v>0</v>
          </cell>
          <cell r="FC140">
            <v>0</v>
          </cell>
          <cell r="FD140">
            <v>0</v>
          </cell>
          <cell r="FE140">
            <v>3905</v>
          </cell>
          <cell r="FF140">
            <v>0</v>
          </cell>
          <cell r="FG140">
            <v>0</v>
          </cell>
          <cell r="FH140">
            <v>0</v>
          </cell>
          <cell r="FI140">
            <v>3.9965986394557822</v>
          </cell>
          <cell r="FJ140">
            <v>0</v>
          </cell>
          <cell r="FK140">
            <v>44959</v>
          </cell>
          <cell r="FL140">
            <v>0</v>
          </cell>
          <cell r="FM140">
            <v>3566</v>
          </cell>
          <cell r="FN140">
            <v>0</v>
          </cell>
          <cell r="FO140">
            <v>0</v>
          </cell>
          <cell r="FQ140">
            <v>3566</v>
          </cell>
          <cell r="FS140">
            <v>481.39918942728627</v>
          </cell>
          <cell r="FU140">
            <v>5</v>
          </cell>
          <cell r="FV140">
            <v>0</v>
          </cell>
          <cell r="FW140">
            <v>56574</v>
          </cell>
          <cell r="FX140">
            <v>0</v>
          </cell>
          <cell r="FY140">
            <v>4461</v>
          </cell>
          <cell r="FZ140">
            <v>0</v>
          </cell>
          <cell r="GA140">
            <v>0</v>
          </cell>
          <cell r="GB140">
            <v>0</v>
          </cell>
          <cell r="GC140">
            <v>4461</v>
          </cell>
          <cell r="GE140">
            <v>11430.668911873834</v>
          </cell>
          <cell r="GG140">
            <v>5.8716216216216219</v>
          </cell>
          <cell r="GH140">
            <v>0</v>
          </cell>
          <cell r="GI140">
            <v>56652</v>
          </cell>
          <cell r="GJ140">
            <v>0</v>
          </cell>
          <cell r="GK140">
            <v>4350</v>
          </cell>
          <cell r="GL140">
            <v>0</v>
          </cell>
          <cell r="GM140">
            <v>12709</v>
          </cell>
          <cell r="GO140">
            <v>4350</v>
          </cell>
          <cell r="GQ140">
            <v>75.042589994799187</v>
          </cell>
          <cell r="HE140">
            <v>-131</v>
          </cell>
        </row>
        <row r="141">
          <cell r="A141">
            <v>132</v>
          </cell>
          <cell r="B141" t="str">
            <v>HINSDALE</v>
          </cell>
          <cell r="E141">
            <v>0</v>
          </cell>
          <cell r="F141">
            <v>0</v>
          </cell>
          <cell r="J141">
            <v>0</v>
          </cell>
          <cell r="K141">
            <v>0</v>
          </cell>
          <cell r="L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L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Z141">
            <v>0</v>
          </cell>
          <cell r="BB141">
            <v>0</v>
          </cell>
          <cell r="BC141">
            <v>0</v>
          </cell>
          <cell r="BD141">
            <v>0</v>
          </cell>
          <cell r="BH141">
            <v>0</v>
          </cell>
          <cell r="BL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W141">
            <v>0</v>
          </cell>
          <cell r="BY141">
            <v>0</v>
          </cell>
          <cell r="CA141">
            <v>0</v>
          </cell>
          <cell r="CE141">
            <v>0</v>
          </cell>
          <cell r="CF141">
            <v>0</v>
          </cell>
          <cell r="CH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S141">
            <v>0</v>
          </cell>
          <cell r="CW141">
            <v>0</v>
          </cell>
          <cell r="CY141">
            <v>0</v>
          </cell>
          <cell r="DD141">
            <v>0</v>
          </cell>
          <cell r="DF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U141">
            <v>0</v>
          </cell>
          <cell r="DW141">
            <v>0</v>
          </cell>
          <cell r="EG141">
            <v>0</v>
          </cell>
          <cell r="EI141">
            <v>0</v>
          </cell>
          <cell r="EK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Q141">
            <v>0</v>
          </cell>
          <cell r="FS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E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O141">
            <v>0</v>
          </cell>
          <cell r="GQ141">
            <v>0</v>
          </cell>
          <cell r="HE141">
            <v>-132</v>
          </cell>
        </row>
        <row r="142">
          <cell r="A142">
            <v>133</v>
          </cell>
          <cell r="B142" t="str">
            <v>HOLBROOK</v>
          </cell>
          <cell r="E142">
            <v>0</v>
          </cell>
          <cell r="F142">
            <v>0</v>
          </cell>
          <cell r="J142">
            <v>0</v>
          </cell>
          <cell r="K142">
            <v>0</v>
          </cell>
          <cell r="L142">
            <v>0</v>
          </cell>
          <cell r="O142">
            <v>1</v>
          </cell>
          <cell r="P142">
            <v>0</v>
          </cell>
          <cell r="Q142">
            <v>0</v>
          </cell>
          <cell r="R142">
            <v>0</v>
          </cell>
          <cell r="S142">
            <v>5386</v>
          </cell>
          <cell r="U142">
            <v>5000</v>
          </cell>
          <cell r="V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F142">
            <v>0.21</v>
          </cell>
          <cell r="AG142">
            <v>0</v>
          </cell>
          <cell r="AH142">
            <v>1284</v>
          </cell>
          <cell r="AJ142">
            <v>0</v>
          </cell>
          <cell r="AL142">
            <v>1284</v>
          </cell>
          <cell r="AN142">
            <v>0</v>
          </cell>
          <cell r="AO142">
            <v>2.48</v>
          </cell>
          <cell r="AP142">
            <v>0</v>
          </cell>
          <cell r="AQ142">
            <v>17970</v>
          </cell>
          <cell r="AR142">
            <v>0</v>
          </cell>
          <cell r="AS142">
            <v>0</v>
          </cell>
          <cell r="AT142">
            <v>0</v>
          </cell>
          <cell r="AU142">
            <v>17456</v>
          </cell>
          <cell r="AW142">
            <v>2.84</v>
          </cell>
          <cell r="AY142">
            <v>20661</v>
          </cell>
          <cell r="AZ142">
            <v>0</v>
          </cell>
          <cell r="BA142">
            <v>0</v>
          </cell>
          <cell r="BB142">
            <v>0</v>
          </cell>
          <cell r="BC142">
            <v>11765</v>
          </cell>
          <cell r="BD142">
            <v>18</v>
          </cell>
          <cell r="BE142">
            <v>5</v>
          </cell>
          <cell r="BF142">
            <v>0</v>
          </cell>
          <cell r="BG142">
            <v>34795</v>
          </cell>
          <cell r="BH142">
            <v>0</v>
          </cell>
          <cell r="BI142">
            <v>5</v>
          </cell>
          <cell r="BJ142">
            <v>0</v>
          </cell>
          <cell r="BK142">
            <v>35230</v>
          </cell>
          <cell r="BL142">
            <v>0</v>
          </cell>
          <cell r="BM142">
            <v>0</v>
          </cell>
          <cell r="BN142">
            <v>0</v>
          </cell>
          <cell r="BO142">
            <v>3056.1968537103794</v>
          </cell>
          <cell r="BP142">
            <v>1.9905347052049365</v>
          </cell>
          <cell r="BQ142">
            <v>8.9980314719943255</v>
          </cell>
          <cell r="BR142">
            <v>0</v>
          </cell>
          <cell r="BS142">
            <v>72411.365102626572</v>
          </cell>
          <cell r="BT142">
            <v>0</v>
          </cell>
          <cell r="BU142">
            <v>5788.4098939929327</v>
          </cell>
          <cell r="BW142">
            <v>12581.262810023389</v>
          </cell>
          <cell r="BY142">
            <v>5788.4098939929327</v>
          </cell>
          <cell r="CA142">
            <v>43095.965102626571</v>
          </cell>
          <cell r="CC142">
            <v>9.0069204152249132</v>
          </cell>
          <cell r="CD142">
            <v>0</v>
          </cell>
          <cell r="CE142">
            <v>83214.937716262968</v>
          </cell>
          <cell r="CF142">
            <v>-287.71972318338521</v>
          </cell>
          <cell r="CG142">
            <v>6989.3702422145325</v>
          </cell>
          <cell r="CH142">
            <v>-24.166089965397987</v>
          </cell>
          <cell r="CI142">
            <v>0</v>
          </cell>
          <cell r="CJ142">
            <v>0</v>
          </cell>
          <cell r="CK142">
            <v>6989.3702422145325</v>
          </cell>
          <cell r="CL142">
            <v>-24.166089965397987</v>
          </cell>
          <cell r="CM142">
            <v>33286.572613636396</v>
          </cell>
          <cell r="CN142">
            <v>-288</v>
          </cell>
          <cell r="CO142">
            <v>8.2205464741677616</v>
          </cell>
          <cell r="CP142">
            <v>0</v>
          </cell>
          <cell r="CQ142">
            <v>78182.97902566992</v>
          </cell>
          <cell r="CS142">
            <v>6666.8631905500542</v>
          </cell>
          <cell r="CU142">
            <v>0</v>
          </cell>
          <cell r="CW142">
            <v>6666.8631905500542</v>
          </cell>
          <cell r="CY142">
            <v>21355</v>
          </cell>
          <cell r="DA142">
            <v>16.131756756756758</v>
          </cell>
          <cell r="DB142">
            <v>0</v>
          </cell>
          <cell r="DC142">
            <v>179870</v>
          </cell>
          <cell r="DD142">
            <v>0</v>
          </cell>
          <cell r="DE142">
            <v>13694</v>
          </cell>
          <cell r="DF142">
            <v>0</v>
          </cell>
          <cell r="DG142">
            <v>0</v>
          </cell>
          <cell r="DH142">
            <v>0</v>
          </cell>
          <cell r="DI142">
            <v>13694</v>
          </cell>
          <cell r="DJ142">
            <v>0</v>
          </cell>
          <cell r="DK142">
            <v>106296</v>
          </cell>
          <cell r="DL142">
            <v>0</v>
          </cell>
          <cell r="DM142">
            <v>17.210169491525424</v>
          </cell>
          <cell r="DN142">
            <v>0</v>
          </cell>
          <cell r="DO142">
            <v>160027</v>
          </cell>
          <cell r="DQ142">
            <v>14477</v>
          </cell>
          <cell r="DS142">
            <v>10672</v>
          </cell>
          <cell r="DU142">
            <v>14477</v>
          </cell>
          <cell r="DW142">
            <v>61184.844418508073</v>
          </cell>
          <cell r="DY142">
            <v>15</v>
          </cell>
          <cell r="DZ142">
            <v>0</v>
          </cell>
          <cell r="EA142">
            <v>160377</v>
          </cell>
          <cell r="EC142">
            <v>13373</v>
          </cell>
          <cell r="EE142">
            <v>0</v>
          </cell>
          <cell r="EG142">
            <v>13373</v>
          </cell>
          <cell r="EI142">
            <v>41139.896279005392</v>
          </cell>
          <cell r="EK142">
            <v>21.725694444444443</v>
          </cell>
          <cell r="EL142">
            <v>0</v>
          </cell>
          <cell r="EM142">
            <v>210217</v>
          </cell>
          <cell r="EN142">
            <v>0</v>
          </cell>
          <cell r="EO142">
            <v>19368</v>
          </cell>
          <cell r="EP142">
            <v>0</v>
          </cell>
          <cell r="EQ142">
            <v>0</v>
          </cell>
          <cell r="ER142">
            <v>0</v>
          </cell>
          <cell r="ES142">
            <v>19368</v>
          </cell>
          <cell r="ET142">
            <v>0</v>
          </cell>
          <cell r="EU142">
            <v>50050</v>
          </cell>
          <cell r="EV142">
            <v>0</v>
          </cell>
          <cell r="EW142">
            <v>20</v>
          </cell>
          <cell r="EX142">
            <v>0</v>
          </cell>
          <cell r="EY142">
            <v>209925</v>
          </cell>
          <cell r="EZ142">
            <v>0</v>
          </cell>
          <cell r="FA142">
            <v>17786</v>
          </cell>
          <cell r="FB142">
            <v>0</v>
          </cell>
          <cell r="FC142">
            <v>0</v>
          </cell>
          <cell r="FD142">
            <v>0</v>
          </cell>
          <cell r="FE142">
            <v>17786</v>
          </cell>
          <cell r="FF142">
            <v>0</v>
          </cell>
          <cell r="FG142">
            <v>12600</v>
          </cell>
          <cell r="FH142">
            <v>0</v>
          </cell>
          <cell r="FI142">
            <v>20.993197278911566</v>
          </cell>
          <cell r="FJ142">
            <v>0</v>
          </cell>
          <cell r="FK142">
            <v>224367</v>
          </cell>
          <cell r="FL142">
            <v>0</v>
          </cell>
          <cell r="FM142">
            <v>17778</v>
          </cell>
          <cell r="FN142">
            <v>0</v>
          </cell>
          <cell r="FO142">
            <v>11186</v>
          </cell>
          <cell r="FQ142">
            <v>17778</v>
          </cell>
          <cell r="FS142">
            <v>25746.721657997725</v>
          </cell>
          <cell r="FU142">
            <v>21.959731543624159</v>
          </cell>
          <cell r="FV142">
            <v>0</v>
          </cell>
          <cell r="FW142">
            <v>240474</v>
          </cell>
          <cell r="FX142">
            <v>0</v>
          </cell>
          <cell r="FY142">
            <v>19610</v>
          </cell>
          <cell r="FZ142">
            <v>0</v>
          </cell>
          <cell r="GA142">
            <v>0</v>
          </cell>
          <cell r="GB142">
            <v>0</v>
          </cell>
          <cell r="GC142">
            <v>19610</v>
          </cell>
          <cell r="GE142">
            <v>31327.670626818584</v>
          </cell>
          <cell r="GG142">
            <v>18.023648648648649</v>
          </cell>
          <cell r="GH142">
            <v>0</v>
          </cell>
          <cell r="GI142">
            <v>184526</v>
          </cell>
          <cell r="GJ142">
            <v>0</v>
          </cell>
          <cell r="GK142">
            <v>15098</v>
          </cell>
          <cell r="GL142">
            <v>0</v>
          </cell>
          <cell r="GM142">
            <v>12826</v>
          </cell>
          <cell r="GO142">
            <v>15098</v>
          </cell>
          <cell r="GQ142">
            <v>0</v>
          </cell>
          <cell r="HE142">
            <v>-133</v>
          </cell>
        </row>
        <row r="143">
          <cell r="A143">
            <v>134</v>
          </cell>
          <cell r="B143" t="str">
            <v>HOLDEN</v>
          </cell>
          <cell r="E143">
            <v>0</v>
          </cell>
          <cell r="F143">
            <v>0</v>
          </cell>
          <cell r="J143">
            <v>0</v>
          </cell>
          <cell r="K143">
            <v>0</v>
          </cell>
          <cell r="L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L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Z143">
            <v>0</v>
          </cell>
          <cell r="BB143">
            <v>0</v>
          </cell>
          <cell r="BC143">
            <v>0</v>
          </cell>
          <cell r="BD143">
            <v>0</v>
          </cell>
          <cell r="BH143">
            <v>0</v>
          </cell>
          <cell r="BL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W143">
            <v>0</v>
          </cell>
          <cell r="BY143">
            <v>0</v>
          </cell>
          <cell r="CA143">
            <v>0</v>
          </cell>
          <cell r="CE143">
            <v>0</v>
          </cell>
          <cell r="CF143">
            <v>0</v>
          </cell>
          <cell r="CH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S143">
            <v>0</v>
          </cell>
          <cell r="CW143">
            <v>0</v>
          </cell>
          <cell r="CY143">
            <v>0</v>
          </cell>
          <cell r="DD143">
            <v>0</v>
          </cell>
          <cell r="DF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U143">
            <v>0</v>
          </cell>
          <cell r="DW143">
            <v>0</v>
          </cell>
          <cell r="EG143">
            <v>0</v>
          </cell>
          <cell r="EI143">
            <v>0</v>
          </cell>
          <cell r="EK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Q143">
            <v>0</v>
          </cell>
          <cell r="FS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E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O143">
            <v>0</v>
          </cell>
          <cell r="GQ143">
            <v>0</v>
          </cell>
          <cell r="HE143">
            <v>-134</v>
          </cell>
        </row>
        <row r="144">
          <cell r="A144">
            <v>135</v>
          </cell>
          <cell r="B144" t="str">
            <v>HOLLAND</v>
          </cell>
          <cell r="E144">
            <v>0</v>
          </cell>
          <cell r="F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L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Z144">
            <v>0</v>
          </cell>
          <cell r="BB144">
            <v>0</v>
          </cell>
          <cell r="BC144">
            <v>0</v>
          </cell>
          <cell r="BD144">
            <v>0</v>
          </cell>
          <cell r="BH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W144">
            <v>0</v>
          </cell>
          <cell r="BY144">
            <v>0</v>
          </cell>
          <cell r="CA144">
            <v>0</v>
          </cell>
          <cell r="CE144">
            <v>0</v>
          </cell>
          <cell r="CF144">
            <v>0</v>
          </cell>
          <cell r="CH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S144">
            <v>0</v>
          </cell>
          <cell r="CW144">
            <v>0</v>
          </cell>
          <cell r="CY144">
            <v>0</v>
          </cell>
          <cell r="DD144">
            <v>0</v>
          </cell>
          <cell r="DF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U144">
            <v>0</v>
          </cell>
          <cell r="DW144">
            <v>0</v>
          </cell>
          <cell r="EG144">
            <v>0</v>
          </cell>
          <cell r="EI144">
            <v>0</v>
          </cell>
          <cell r="EK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Q144">
            <v>0</v>
          </cell>
          <cell r="FS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E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O144">
            <v>0</v>
          </cell>
          <cell r="GQ144">
            <v>0</v>
          </cell>
          <cell r="HE144">
            <v>-135</v>
          </cell>
        </row>
        <row r="145">
          <cell r="A145">
            <v>136</v>
          </cell>
          <cell r="B145" t="str">
            <v>HOLLISTON</v>
          </cell>
          <cell r="E145">
            <v>0</v>
          </cell>
          <cell r="F145">
            <v>0</v>
          </cell>
          <cell r="I145">
            <v>2</v>
          </cell>
          <cell r="J145">
            <v>9762</v>
          </cell>
          <cell r="K145">
            <v>0</v>
          </cell>
          <cell r="L145">
            <v>16812</v>
          </cell>
          <cell r="M145">
            <v>0</v>
          </cell>
          <cell r="O145">
            <v>2</v>
          </cell>
          <cell r="P145">
            <v>0</v>
          </cell>
          <cell r="Q145">
            <v>10202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3</v>
          </cell>
          <cell r="X145">
            <v>0</v>
          </cell>
          <cell r="Y145">
            <v>16650</v>
          </cell>
          <cell r="Z145">
            <v>0</v>
          </cell>
          <cell r="AA145">
            <v>0</v>
          </cell>
          <cell r="AB145">
            <v>0</v>
          </cell>
          <cell r="AC145">
            <v>6448</v>
          </cell>
          <cell r="AD145">
            <v>0</v>
          </cell>
          <cell r="AE145">
            <v>0</v>
          </cell>
          <cell r="AF145">
            <v>4</v>
          </cell>
          <cell r="AG145">
            <v>0</v>
          </cell>
          <cell r="AH145">
            <v>25612</v>
          </cell>
          <cell r="AJ145">
            <v>0</v>
          </cell>
          <cell r="AL145">
            <v>12831</v>
          </cell>
          <cell r="AN145">
            <v>0</v>
          </cell>
          <cell r="AO145">
            <v>7</v>
          </cell>
          <cell r="AP145">
            <v>0</v>
          </cell>
          <cell r="AQ145">
            <v>48979</v>
          </cell>
          <cell r="AR145">
            <v>0</v>
          </cell>
          <cell r="AS145">
            <v>0</v>
          </cell>
          <cell r="AT145">
            <v>0</v>
          </cell>
          <cell r="AU145">
            <v>31323</v>
          </cell>
          <cell r="AW145">
            <v>2</v>
          </cell>
          <cell r="AY145">
            <v>14096</v>
          </cell>
          <cell r="AZ145">
            <v>0</v>
          </cell>
          <cell r="BA145">
            <v>0</v>
          </cell>
          <cell r="BB145">
            <v>0</v>
          </cell>
          <cell r="BC145">
            <v>15672</v>
          </cell>
          <cell r="BD145">
            <v>23</v>
          </cell>
          <cell r="BE145">
            <v>2</v>
          </cell>
          <cell r="BF145">
            <v>0</v>
          </cell>
          <cell r="BG145">
            <v>13404</v>
          </cell>
          <cell r="BH145">
            <v>0</v>
          </cell>
          <cell r="BI145">
            <v>2.11</v>
          </cell>
          <cell r="BJ145">
            <v>0</v>
          </cell>
          <cell r="BK145">
            <v>15764</v>
          </cell>
          <cell r="BL145">
            <v>0</v>
          </cell>
          <cell r="BM145">
            <v>0</v>
          </cell>
          <cell r="BN145">
            <v>0</v>
          </cell>
          <cell r="BO145">
            <v>721.85437806566347</v>
          </cell>
          <cell r="BP145">
            <v>0.47015171483462836</v>
          </cell>
          <cell r="BQ145">
            <v>6.4573378839590445</v>
          </cell>
          <cell r="BR145">
            <v>0</v>
          </cell>
          <cell r="BS145">
            <v>53947.729778842651</v>
          </cell>
          <cell r="BT145">
            <v>0</v>
          </cell>
          <cell r="BU145">
            <v>4830.0887372013658</v>
          </cell>
          <cell r="BW145">
            <v>0</v>
          </cell>
          <cell r="BY145">
            <v>4830.0887372013658</v>
          </cell>
          <cell r="CA145">
            <v>39599.729778842651</v>
          </cell>
          <cell r="CC145">
            <v>16.469085927886514</v>
          </cell>
          <cell r="CD145">
            <v>0</v>
          </cell>
          <cell r="CE145">
            <v>123547.78742077037</v>
          </cell>
          <cell r="CF145">
            <v>0</v>
          </cell>
          <cell r="CG145">
            <v>10007.06870051775</v>
          </cell>
          <cell r="CH145">
            <v>0</v>
          </cell>
          <cell r="CI145">
            <v>33741.972696245735</v>
          </cell>
          <cell r="CJ145">
            <v>0</v>
          </cell>
          <cell r="CK145">
            <v>10007.06870051775</v>
          </cell>
          <cell r="CL145">
            <v>0</v>
          </cell>
          <cell r="CM145">
            <v>93454.05764192772</v>
          </cell>
          <cell r="CN145">
            <v>0</v>
          </cell>
          <cell r="CO145">
            <v>29.885416666666664</v>
          </cell>
          <cell r="CP145">
            <v>0</v>
          </cell>
          <cell r="CQ145">
            <v>246553.0625</v>
          </cell>
          <cell r="CS145">
            <v>23426.072916666664</v>
          </cell>
          <cell r="CU145">
            <v>9384</v>
          </cell>
          <cell r="CW145">
            <v>23426.072916666664</v>
          </cell>
          <cell r="CY145">
            <v>180038.27507922961</v>
          </cell>
          <cell r="DA145">
            <v>34.928327645051198</v>
          </cell>
          <cell r="DB145">
            <v>0</v>
          </cell>
          <cell r="DC145">
            <v>304227</v>
          </cell>
          <cell r="DD145">
            <v>0</v>
          </cell>
          <cell r="DE145">
            <v>27956</v>
          </cell>
          <cell r="DF145">
            <v>0</v>
          </cell>
          <cell r="DG145">
            <v>19932</v>
          </cell>
          <cell r="DH145">
            <v>0</v>
          </cell>
          <cell r="DI145">
            <v>27956</v>
          </cell>
          <cell r="DJ145">
            <v>0</v>
          </cell>
          <cell r="DK145">
            <v>159317</v>
          </cell>
          <cell r="DL145">
            <v>0</v>
          </cell>
          <cell r="DM145">
            <v>29.353741496598641</v>
          </cell>
          <cell r="DN145">
            <v>0</v>
          </cell>
          <cell r="DO145">
            <v>247554</v>
          </cell>
          <cell r="DQ145">
            <v>24403</v>
          </cell>
          <cell r="DS145">
            <v>18854</v>
          </cell>
          <cell r="DU145">
            <v>24403</v>
          </cell>
          <cell r="DW145">
            <v>83806.472531691848</v>
          </cell>
          <cell r="DY145">
            <v>15</v>
          </cell>
          <cell r="DZ145">
            <v>0</v>
          </cell>
          <cell r="EA145">
            <v>152007</v>
          </cell>
          <cell r="EC145">
            <v>13395</v>
          </cell>
          <cell r="EE145">
            <v>0</v>
          </cell>
          <cell r="EG145">
            <v>13395</v>
          </cell>
          <cell r="EI145">
            <v>23069.575000000001</v>
          </cell>
          <cell r="EK145">
            <v>20.395833333333332</v>
          </cell>
          <cell r="EL145">
            <v>0</v>
          </cell>
          <cell r="EM145">
            <v>221718</v>
          </cell>
          <cell r="EN145">
            <v>0</v>
          </cell>
          <cell r="EO145">
            <v>18213</v>
          </cell>
          <cell r="EP145">
            <v>0</v>
          </cell>
          <cell r="EQ145">
            <v>0</v>
          </cell>
          <cell r="ER145">
            <v>0</v>
          </cell>
          <cell r="ES145">
            <v>18213</v>
          </cell>
          <cell r="ET145">
            <v>0</v>
          </cell>
          <cell r="EU145">
            <v>69711</v>
          </cell>
          <cell r="EV145">
            <v>0</v>
          </cell>
          <cell r="EW145">
            <v>17.943615393668352</v>
          </cell>
          <cell r="EX145">
            <v>0</v>
          </cell>
          <cell r="EY145">
            <v>181686</v>
          </cell>
          <cell r="EZ145">
            <v>0</v>
          </cell>
          <cell r="FA145">
            <v>16023</v>
          </cell>
          <cell r="FB145">
            <v>0</v>
          </cell>
          <cell r="FC145">
            <v>0</v>
          </cell>
          <cell r="FD145">
            <v>0</v>
          </cell>
          <cell r="FE145">
            <v>16023</v>
          </cell>
          <cell r="FF145">
            <v>0</v>
          </cell>
          <cell r="FG145">
            <v>17427.75</v>
          </cell>
          <cell r="FH145">
            <v>0</v>
          </cell>
          <cell r="FI145">
            <v>13</v>
          </cell>
          <cell r="FJ145">
            <v>0</v>
          </cell>
          <cell r="FK145">
            <v>132645</v>
          </cell>
          <cell r="FL145">
            <v>0</v>
          </cell>
          <cell r="FM145">
            <v>11533</v>
          </cell>
          <cell r="FN145">
            <v>0</v>
          </cell>
          <cell r="FO145">
            <v>0</v>
          </cell>
          <cell r="FQ145">
            <v>11533</v>
          </cell>
          <cell r="FS145">
            <v>16679.333446404351</v>
          </cell>
          <cell r="FU145">
            <v>10.328813559322034</v>
          </cell>
          <cell r="FV145">
            <v>0</v>
          </cell>
          <cell r="FW145">
            <v>119479</v>
          </cell>
          <cell r="FX145">
            <v>0</v>
          </cell>
          <cell r="FY145">
            <v>9078</v>
          </cell>
          <cell r="FZ145">
            <v>0</v>
          </cell>
          <cell r="GA145">
            <v>0</v>
          </cell>
          <cell r="GB145">
            <v>0</v>
          </cell>
          <cell r="GC145">
            <v>9078</v>
          </cell>
          <cell r="GE145">
            <v>16967.471424645715</v>
          </cell>
          <cell r="GG145">
            <v>9.5647840531561457</v>
          </cell>
          <cell r="GH145">
            <v>0</v>
          </cell>
          <cell r="GI145">
            <v>106782</v>
          </cell>
          <cell r="GJ145">
            <v>0</v>
          </cell>
          <cell r="GK145">
            <v>8432</v>
          </cell>
          <cell r="GL145">
            <v>0</v>
          </cell>
          <cell r="GM145">
            <v>0</v>
          </cell>
          <cell r="GO145">
            <v>8432</v>
          </cell>
          <cell r="GQ145">
            <v>0</v>
          </cell>
          <cell r="HE145">
            <v>-136</v>
          </cell>
        </row>
        <row r="146">
          <cell r="A146">
            <v>137</v>
          </cell>
          <cell r="B146" t="str">
            <v>HOLYOKE</v>
          </cell>
          <cell r="E146">
            <v>0</v>
          </cell>
          <cell r="F146">
            <v>0</v>
          </cell>
          <cell r="I146">
            <v>3</v>
          </cell>
          <cell r="J146">
            <v>21003</v>
          </cell>
          <cell r="K146">
            <v>0</v>
          </cell>
          <cell r="L146">
            <v>15486</v>
          </cell>
          <cell r="M146">
            <v>0</v>
          </cell>
          <cell r="O146">
            <v>2.1</v>
          </cell>
          <cell r="P146">
            <v>0</v>
          </cell>
          <cell r="Q146">
            <v>15015</v>
          </cell>
          <cell r="R146">
            <v>0</v>
          </cell>
          <cell r="S146">
            <v>0</v>
          </cell>
          <cell r="U146">
            <v>7001</v>
          </cell>
          <cell r="V146">
            <v>0</v>
          </cell>
          <cell r="W146">
            <v>1</v>
          </cell>
          <cell r="X146">
            <v>0</v>
          </cell>
          <cell r="Y146">
            <v>0</v>
          </cell>
          <cell r="Z146">
            <v>0</v>
          </cell>
          <cell r="AA146">
            <v>8166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2.0499999999999998</v>
          </cell>
          <cell r="AG146">
            <v>0</v>
          </cell>
          <cell r="AH146">
            <v>17017</v>
          </cell>
          <cell r="AJ146">
            <v>0</v>
          </cell>
          <cell r="AL146">
            <v>17017</v>
          </cell>
          <cell r="AN146">
            <v>0</v>
          </cell>
          <cell r="AO146">
            <v>6.46</v>
          </cell>
          <cell r="AP146">
            <v>0</v>
          </cell>
          <cell r="AQ146">
            <v>50867</v>
          </cell>
          <cell r="AR146">
            <v>0</v>
          </cell>
          <cell r="AS146">
            <v>0</v>
          </cell>
          <cell r="AT146">
            <v>0</v>
          </cell>
          <cell r="AU146">
            <v>44060</v>
          </cell>
          <cell r="AW146">
            <v>7</v>
          </cell>
          <cell r="AY146">
            <v>48519</v>
          </cell>
          <cell r="AZ146">
            <v>0</v>
          </cell>
          <cell r="BA146">
            <v>8155</v>
          </cell>
          <cell r="BB146">
            <v>0</v>
          </cell>
          <cell r="BC146">
            <v>24140</v>
          </cell>
          <cell r="BD146">
            <v>35</v>
          </cell>
          <cell r="BE146">
            <v>7</v>
          </cell>
          <cell r="BF146">
            <v>0</v>
          </cell>
          <cell r="BG146">
            <v>57711</v>
          </cell>
          <cell r="BH146">
            <v>0</v>
          </cell>
          <cell r="BI146">
            <v>11.65</v>
          </cell>
          <cell r="BJ146">
            <v>0</v>
          </cell>
          <cell r="BK146">
            <v>71709</v>
          </cell>
          <cell r="BL146">
            <v>0</v>
          </cell>
          <cell r="BM146">
            <v>24828</v>
          </cell>
          <cell r="BN146">
            <v>0</v>
          </cell>
          <cell r="BO146">
            <v>5968.5122246063156</v>
          </cell>
          <cell r="BP146">
            <v>3.8873578143693521</v>
          </cell>
          <cell r="BQ146">
            <v>15</v>
          </cell>
          <cell r="BR146">
            <v>0</v>
          </cell>
          <cell r="BS146">
            <v>102564.35627657629</v>
          </cell>
          <cell r="BT146">
            <v>0</v>
          </cell>
          <cell r="BU146">
            <v>10398.391149338473</v>
          </cell>
          <cell r="BW146">
            <v>9741.6947266460757</v>
          </cell>
          <cell r="BY146">
            <v>10398.391149338473</v>
          </cell>
          <cell r="CA146">
            <v>42930.956276576289</v>
          </cell>
          <cell r="CC146">
            <v>569.4958744676735</v>
          </cell>
          <cell r="CD146">
            <v>0</v>
          </cell>
          <cell r="CE146">
            <v>5508542.8868728317</v>
          </cell>
          <cell r="CF146">
            <v>0</v>
          </cell>
          <cell r="CG146">
            <v>434460.89336815156</v>
          </cell>
          <cell r="CH146">
            <v>0</v>
          </cell>
          <cell r="CI146">
            <v>99269.013449335092</v>
          </cell>
          <cell r="CJ146">
            <v>0</v>
          </cell>
          <cell r="CK146">
            <v>434460.89336815156</v>
          </cell>
          <cell r="CL146">
            <v>0</v>
          </cell>
          <cell r="CM146">
            <v>5430090.5305962553</v>
          </cell>
          <cell r="CN146">
            <v>0</v>
          </cell>
          <cell r="CO146">
            <v>617.95009403078711</v>
          </cell>
          <cell r="CP146">
            <v>0</v>
          </cell>
          <cell r="CQ146">
            <v>5844373.2880266868</v>
          </cell>
          <cell r="CS146">
            <v>497516.37559154222</v>
          </cell>
          <cell r="CU146">
            <v>46200.628702073096</v>
          </cell>
          <cell r="CW146">
            <v>497516.37559154222</v>
          </cell>
          <cell r="CY146">
            <v>3591759.401153855</v>
          </cell>
          <cell r="DA146">
            <v>617.83540128071991</v>
          </cell>
          <cell r="DB146">
            <v>0</v>
          </cell>
          <cell r="DC146">
            <v>5724406</v>
          </cell>
          <cell r="DD146">
            <v>0</v>
          </cell>
          <cell r="DE146">
            <v>519872</v>
          </cell>
          <cell r="DF146">
            <v>0</v>
          </cell>
          <cell r="DG146">
            <v>51398</v>
          </cell>
          <cell r="DH146">
            <v>0</v>
          </cell>
          <cell r="DI146">
            <v>519872</v>
          </cell>
          <cell r="DJ146">
            <v>0</v>
          </cell>
          <cell r="DK146">
            <v>2363890</v>
          </cell>
          <cell r="DL146">
            <v>0</v>
          </cell>
          <cell r="DM146">
            <v>607.02757751907393</v>
          </cell>
          <cell r="DN146">
            <v>0</v>
          </cell>
          <cell r="DO146">
            <v>6055832</v>
          </cell>
          <cell r="DQ146">
            <v>538512</v>
          </cell>
          <cell r="DS146">
            <v>37563</v>
          </cell>
          <cell r="DU146">
            <v>538512</v>
          </cell>
          <cell r="DW146">
            <v>465758.16046154202</v>
          </cell>
          <cell r="DY146">
            <v>591.26804407082511</v>
          </cell>
          <cell r="DZ146">
            <v>0</v>
          </cell>
          <cell r="EA146">
            <v>6372513</v>
          </cell>
          <cell r="EC146">
            <v>523630</v>
          </cell>
          <cell r="EE146">
            <v>51276</v>
          </cell>
          <cell r="EG146">
            <v>523630</v>
          </cell>
          <cell r="EI146">
            <v>515536.6</v>
          </cell>
          <cell r="EK146">
            <v>597.39340928350839</v>
          </cell>
          <cell r="EL146">
            <v>0</v>
          </cell>
          <cell r="EM146">
            <v>6915460</v>
          </cell>
          <cell r="EN146">
            <v>0</v>
          </cell>
          <cell r="EO146">
            <v>531036</v>
          </cell>
          <cell r="EP146">
            <v>0</v>
          </cell>
          <cell r="EQ146">
            <v>24589</v>
          </cell>
          <cell r="ER146">
            <v>0</v>
          </cell>
          <cell r="ES146">
            <v>531036</v>
          </cell>
          <cell r="ET146">
            <v>0</v>
          </cell>
          <cell r="EU146">
            <v>865526</v>
          </cell>
          <cell r="EV146">
            <v>0</v>
          </cell>
          <cell r="EW146">
            <v>603.71836462879503</v>
          </cell>
          <cell r="EX146">
            <v>0</v>
          </cell>
          <cell r="EY146">
            <v>6748149</v>
          </cell>
          <cell r="EZ146">
            <v>0</v>
          </cell>
          <cell r="FA146">
            <v>533817</v>
          </cell>
          <cell r="FB146">
            <v>0</v>
          </cell>
          <cell r="FC146">
            <v>61731</v>
          </cell>
          <cell r="FD146">
            <v>0</v>
          </cell>
          <cell r="FE146">
            <v>533817</v>
          </cell>
          <cell r="FF146">
            <v>0</v>
          </cell>
          <cell r="FG146">
            <v>262409.15000000002</v>
          </cell>
          <cell r="FH146">
            <v>0</v>
          </cell>
          <cell r="FI146">
            <v>603.97320150216126</v>
          </cell>
          <cell r="FJ146">
            <v>0</v>
          </cell>
          <cell r="FK146">
            <v>7072873</v>
          </cell>
          <cell r="FL146">
            <v>0</v>
          </cell>
          <cell r="FM146">
            <v>536807</v>
          </cell>
          <cell r="FN146">
            <v>0</v>
          </cell>
          <cell r="FO146">
            <v>28218</v>
          </cell>
          <cell r="FQ146">
            <v>536807</v>
          </cell>
          <cell r="FS146">
            <v>440686.74316715769</v>
          </cell>
          <cell r="FU146">
            <v>721.32155215027194</v>
          </cell>
          <cell r="FV146">
            <v>0</v>
          </cell>
          <cell r="FW146">
            <v>8640255</v>
          </cell>
          <cell r="FX146">
            <v>0</v>
          </cell>
          <cell r="FY146">
            <v>640786</v>
          </cell>
          <cell r="FZ146">
            <v>0</v>
          </cell>
          <cell r="GA146">
            <v>19239</v>
          </cell>
          <cell r="GB146">
            <v>0</v>
          </cell>
          <cell r="GC146">
            <v>640786</v>
          </cell>
          <cell r="GE146">
            <v>1737175.1959448291</v>
          </cell>
          <cell r="GG146">
            <v>793.50636903223847</v>
          </cell>
          <cell r="GH146">
            <v>0</v>
          </cell>
          <cell r="GI146">
            <v>9499689</v>
          </cell>
          <cell r="GJ146">
            <v>0</v>
          </cell>
          <cell r="GK146">
            <v>705604</v>
          </cell>
          <cell r="GL146">
            <v>0</v>
          </cell>
          <cell r="GM146">
            <v>29478</v>
          </cell>
          <cell r="GO146">
            <v>705604</v>
          </cell>
          <cell r="GQ146">
            <v>826848.11909731082</v>
          </cell>
          <cell r="HE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4706</v>
          </cell>
          <cell r="E147">
            <v>0</v>
          </cell>
          <cell r="F147">
            <v>0</v>
          </cell>
          <cell r="G147">
            <v>0</v>
          </cell>
          <cell r="I147">
            <v>2</v>
          </cell>
          <cell r="J147">
            <v>10002</v>
          </cell>
          <cell r="K147">
            <v>0</v>
          </cell>
          <cell r="L147">
            <v>11282</v>
          </cell>
          <cell r="M147">
            <v>0</v>
          </cell>
          <cell r="O147">
            <v>2</v>
          </cell>
          <cell r="P147">
            <v>0</v>
          </cell>
          <cell r="Q147">
            <v>11426</v>
          </cell>
          <cell r="R147">
            <v>0</v>
          </cell>
          <cell r="S147">
            <v>0</v>
          </cell>
          <cell r="U147">
            <v>0</v>
          </cell>
          <cell r="V147">
            <v>0</v>
          </cell>
          <cell r="W147">
            <v>2</v>
          </cell>
          <cell r="X147">
            <v>0</v>
          </cell>
          <cell r="Y147">
            <v>11466</v>
          </cell>
          <cell r="Z147">
            <v>0</v>
          </cell>
          <cell r="AA147">
            <v>0</v>
          </cell>
          <cell r="AB147">
            <v>0</v>
          </cell>
          <cell r="AC147">
            <v>40</v>
          </cell>
          <cell r="AD147">
            <v>0</v>
          </cell>
          <cell r="AE147">
            <v>0</v>
          </cell>
          <cell r="AF147">
            <v>3</v>
          </cell>
          <cell r="AG147">
            <v>0</v>
          </cell>
          <cell r="AH147">
            <v>18051</v>
          </cell>
          <cell r="AJ147">
            <v>0</v>
          </cell>
          <cell r="AL147">
            <v>6609</v>
          </cell>
          <cell r="AN147">
            <v>0</v>
          </cell>
          <cell r="AO147">
            <v>3</v>
          </cell>
          <cell r="AP147">
            <v>0</v>
          </cell>
          <cell r="AQ147">
            <v>21099</v>
          </cell>
          <cell r="AR147">
            <v>0</v>
          </cell>
          <cell r="AS147">
            <v>0</v>
          </cell>
          <cell r="AT147">
            <v>0</v>
          </cell>
          <cell r="AU147">
            <v>7015</v>
          </cell>
          <cell r="AW147">
            <v>3</v>
          </cell>
          <cell r="AY147">
            <v>21144</v>
          </cell>
          <cell r="AZ147">
            <v>0</v>
          </cell>
          <cell r="BA147">
            <v>0</v>
          </cell>
          <cell r="BB147">
            <v>0</v>
          </cell>
          <cell r="BC147">
            <v>4013</v>
          </cell>
          <cell r="BD147">
            <v>6</v>
          </cell>
          <cell r="BH147">
            <v>0</v>
          </cell>
          <cell r="BL147">
            <v>0</v>
          </cell>
          <cell r="BN147">
            <v>0</v>
          </cell>
          <cell r="BO147">
            <v>5.5056689852465857</v>
          </cell>
          <cell r="BP147">
            <v>3.5859029097551343E-3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W147">
            <v>0</v>
          </cell>
          <cell r="BY147">
            <v>0</v>
          </cell>
          <cell r="CA147">
            <v>0</v>
          </cell>
          <cell r="CC147">
            <v>0.93174061433447097</v>
          </cell>
          <cell r="CD147">
            <v>0</v>
          </cell>
          <cell r="CE147">
            <v>8577.6040955631397</v>
          </cell>
          <cell r="CF147">
            <v>0</v>
          </cell>
          <cell r="CG147">
            <v>723.03071672354952</v>
          </cell>
          <cell r="CH147">
            <v>0</v>
          </cell>
          <cell r="CI147">
            <v>0</v>
          </cell>
          <cell r="CJ147">
            <v>0</v>
          </cell>
          <cell r="CK147">
            <v>723.03071672354952</v>
          </cell>
          <cell r="CL147">
            <v>0</v>
          </cell>
          <cell r="CM147">
            <v>8577.6040955631397</v>
          </cell>
          <cell r="CN147">
            <v>0</v>
          </cell>
          <cell r="CO147">
            <v>1</v>
          </cell>
          <cell r="CP147">
            <v>0</v>
          </cell>
          <cell r="CQ147">
            <v>8527</v>
          </cell>
          <cell r="CS147">
            <v>811</v>
          </cell>
          <cell r="CU147">
            <v>0</v>
          </cell>
          <cell r="CW147">
            <v>811</v>
          </cell>
          <cell r="CY147">
            <v>5147</v>
          </cell>
          <cell r="DA147">
            <v>2</v>
          </cell>
          <cell r="DB147">
            <v>0</v>
          </cell>
          <cell r="DC147">
            <v>17712</v>
          </cell>
          <cell r="DD147">
            <v>0</v>
          </cell>
          <cell r="DE147">
            <v>1698</v>
          </cell>
          <cell r="DF147">
            <v>0</v>
          </cell>
          <cell r="DG147">
            <v>0</v>
          </cell>
          <cell r="DH147">
            <v>0</v>
          </cell>
          <cell r="DI147">
            <v>1698</v>
          </cell>
          <cell r="DJ147">
            <v>0</v>
          </cell>
          <cell r="DK147">
            <v>12616</v>
          </cell>
          <cell r="DL147">
            <v>0</v>
          </cell>
          <cell r="DM147">
            <v>2</v>
          </cell>
          <cell r="DN147">
            <v>0</v>
          </cell>
          <cell r="DO147">
            <v>9422</v>
          </cell>
          <cell r="DQ147">
            <v>893</v>
          </cell>
          <cell r="DS147">
            <v>11096</v>
          </cell>
          <cell r="DU147">
            <v>893</v>
          </cell>
          <cell r="DW147">
            <v>5511</v>
          </cell>
          <cell r="DY147">
            <v>4</v>
          </cell>
          <cell r="DZ147">
            <v>0</v>
          </cell>
          <cell r="EA147">
            <v>29270</v>
          </cell>
          <cell r="EC147">
            <v>2679</v>
          </cell>
          <cell r="EE147">
            <v>11644</v>
          </cell>
          <cell r="EG147">
            <v>2679</v>
          </cell>
          <cell r="EI147">
            <v>23522</v>
          </cell>
          <cell r="EK147">
            <v>3</v>
          </cell>
          <cell r="EL147">
            <v>0</v>
          </cell>
          <cell r="EM147">
            <v>29126</v>
          </cell>
          <cell r="EN147">
            <v>0</v>
          </cell>
          <cell r="EO147">
            <v>2679</v>
          </cell>
          <cell r="EP147">
            <v>0</v>
          </cell>
          <cell r="EQ147">
            <v>0</v>
          </cell>
          <cell r="ER147">
            <v>0</v>
          </cell>
          <cell r="ES147">
            <v>2679</v>
          </cell>
          <cell r="ET147">
            <v>0</v>
          </cell>
          <cell r="EU147">
            <v>11908.8</v>
          </cell>
          <cell r="EV147">
            <v>0</v>
          </cell>
          <cell r="EW147">
            <v>2.3034482758620687</v>
          </cell>
          <cell r="EX147">
            <v>0</v>
          </cell>
          <cell r="EY147">
            <v>22910</v>
          </cell>
          <cell r="EZ147">
            <v>0</v>
          </cell>
          <cell r="FA147">
            <v>2057</v>
          </cell>
          <cell r="FB147">
            <v>0</v>
          </cell>
          <cell r="FC147">
            <v>0</v>
          </cell>
          <cell r="FD147">
            <v>0</v>
          </cell>
          <cell r="FE147">
            <v>2057</v>
          </cell>
          <cell r="FF147">
            <v>0</v>
          </cell>
          <cell r="FG147">
            <v>7939.2</v>
          </cell>
          <cell r="FH147">
            <v>0</v>
          </cell>
          <cell r="FI147">
            <v>2</v>
          </cell>
          <cell r="FJ147">
            <v>0</v>
          </cell>
          <cell r="FK147">
            <v>20709</v>
          </cell>
          <cell r="FL147">
            <v>0</v>
          </cell>
          <cell r="FM147">
            <v>1777</v>
          </cell>
          <cell r="FN147">
            <v>0</v>
          </cell>
          <cell r="FO147">
            <v>0</v>
          </cell>
          <cell r="FQ147">
            <v>1777</v>
          </cell>
          <cell r="FS147">
            <v>0</v>
          </cell>
          <cell r="FU147">
            <v>2</v>
          </cell>
          <cell r="FV147">
            <v>0</v>
          </cell>
          <cell r="FW147">
            <v>20701</v>
          </cell>
          <cell r="FX147">
            <v>0</v>
          </cell>
          <cell r="FY147">
            <v>1752</v>
          </cell>
          <cell r="FZ147">
            <v>0</v>
          </cell>
          <cell r="GA147">
            <v>0</v>
          </cell>
          <cell r="GB147">
            <v>0</v>
          </cell>
          <cell r="GC147">
            <v>1752</v>
          </cell>
          <cell r="GE147">
            <v>0</v>
          </cell>
          <cell r="GG147">
            <v>1</v>
          </cell>
          <cell r="GH147">
            <v>0</v>
          </cell>
          <cell r="GI147">
            <v>11585</v>
          </cell>
          <cell r="GJ147">
            <v>0</v>
          </cell>
          <cell r="GK147">
            <v>865</v>
          </cell>
          <cell r="GL147">
            <v>0</v>
          </cell>
          <cell r="GM147">
            <v>0</v>
          </cell>
          <cell r="GO147">
            <v>865</v>
          </cell>
          <cell r="GQ147">
            <v>0</v>
          </cell>
          <cell r="HE147">
            <v>-138</v>
          </cell>
        </row>
        <row r="148">
          <cell r="A148">
            <v>139</v>
          </cell>
          <cell r="B148" t="str">
            <v>HOPKINTON</v>
          </cell>
          <cell r="E148">
            <v>0</v>
          </cell>
          <cell r="F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0</v>
          </cell>
          <cell r="V148">
            <v>0</v>
          </cell>
          <cell r="W148">
            <v>2</v>
          </cell>
          <cell r="X148">
            <v>0</v>
          </cell>
          <cell r="Y148">
            <v>11786</v>
          </cell>
          <cell r="Z148">
            <v>0</v>
          </cell>
          <cell r="AA148">
            <v>0</v>
          </cell>
          <cell r="AB148">
            <v>0</v>
          </cell>
          <cell r="AC148">
            <v>11786</v>
          </cell>
          <cell r="AD148">
            <v>0</v>
          </cell>
          <cell r="AE148">
            <v>0</v>
          </cell>
          <cell r="AF148">
            <v>2</v>
          </cell>
          <cell r="AG148">
            <v>0</v>
          </cell>
          <cell r="AH148">
            <v>11990</v>
          </cell>
          <cell r="AJ148">
            <v>0</v>
          </cell>
          <cell r="AL148">
            <v>7276</v>
          </cell>
          <cell r="AN148">
            <v>0</v>
          </cell>
          <cell r="AO148">
            <v>3</v>
          </cell>
          <cell r="AP148">
            <v>0</v>
          </cell>
          <cell r="AQ148">
            <v>13580</v>
          </cell>
          <cell r="AR148">
            <v>0</v>
          </cell>
          <cell r="AS148">
            <v>6790</v>
          </cell>
          <cell r="AT148">
            <v>0</v>
          </cell>
          <cell r="AU148">
            <v>6427</v>
          </cell>
          <cell r="AW148">
            <v>1</v>
          </cell>
          <cell r="AY148">
            <v>7048</v>
          </cell>
          <cell r="AZ148">
            <v>0</v>
          </cell>
          <cell r="BA148">
            <v>0</v>
          </cell>
          <cell r="BB148">
            <v>0</v>
          </cell>
          <cell r="BC148">
            <v>922</v>
          </cell>
          <cell r="BD148">
            <v>1</v>
          </cell>
          <cell r="BE148">
            <v>1</v>
          </cell>
          <cell r="BF148">
            <v>0</v>
          </cell>
          <cell r="BG148">
            <v>6702</v>
          </cell>
          <cell r="BH148">
            <v>0</v>
          </cell>
          <cell r="BI148">
            <v>1</v>
          </cell>
          <cell r="BJ148">
            <v>0</v>
          </cell>
          <cell r="BK148">
            <v>8149</v>
          </cell>
          <cell r="BL148">
            <v>0</v>
          </cell>
          <cell r="BM148">
            <v>0</v>
          </cell>
          <cell r="BN148">
            <v>0</v>
          </cell>
          <cell r="BO148">
            <v>442.59461231398944</v>
          </cell>
          <cell r="BP148">
            <v>0.28826675057860029</v>
          </cell>
          <cell r="BQ148">
            <v>2.5904436860068261</v>
          </cell>
          <cell r="BR148">
            <v>0</v>
          </cell>
          <cell r="BS148">
            <v>22082.108198063976</v>
          </cell>
          <cell r="BT148">
            <v>0</v>
          </cell>
          <cell r="BU148">
            <v>1937.6518771331057</v>
          </cell>
          <cell r="BW148">
            <v>0</v>
          </cell>
          <cell r="BY148">
            <v>1937.6518771331057</v>
          </cell>
          <cell r="CA148">
            <v>14801.308198063976</v>
          </cell>
          <cell r="CC148">
            <v>7.6475470734368827</v>
          </cell>
          <cell r="CD148">
            <v>0</v>
          </cell>
          <cell r="CE148">
            <v>52220.543219335515</v>
          </cell>
          <cell r="CF148">
            <v>0</v>
          </cell>
          <cell r="CG148">
            <v>4382.4965289870215</v>
          </cell>
          <cell r="CH148">
            <v>0</v>
          </cell>
          <cell r="CI148">
            <v>20086</v>
          </cell>
          <cell r="CJ148">
            <v>0</v>
          </cell>
          <cell r="CK148">
            <v>4382.4965289870215</v>
          </cell>
          <cell r="CL148">
            <v>0</v>
          </cell>
          <cell r="CM148">
            <v>39077.435021271536</v>
          </cell>
          <cell r="CN148">
            <v>0</v>
          </cell>
          <cell r="CO148">
            <v>12.856655290102388</v>
          </cell>
          <cell r="CP148">
            <v>0</v>
          </cell>
          <cell r="CQ148">
            <v>114990.63900070218</v>
          </cell>
          <cell r="CS148">
            <v>10400.9589572596</v>
          </cell>
          <cell r="CU148">
            <v>0</v>
          </cell>
          <cell r="CW148">
            <v>10400.9589572596</v>
          </cell>
          <cell r="CY148">
            <v>86426.095781366661</v>
          </cell>
          <cell r="DA148">
            <v>12.84589306029579</v>
          </cell>
          <cell r="DB148">
            <v>0</v>
          </cell>
          <cell r="DC148">
            <v>119772</v>
          </cell>
          <cell r="DD148">
            <v>0</v>
          </cell>
          <cell r="DE148">
            <v>10906</v>
          </cell>
          <cell r="DF148">
            <v>0</v>
          </cell>
          <cell r="DG148">
            <v>0</v>
          </cell>
          <cell r="DH148">
            <v>0</v>
          </cell>
          <cell r="DI148">
            <v>10906</v>
          </cell>
          <cell r="DJ148">
            <v>0</v>
          </cell>
          <cell r="DK148">
            <v>54499</v>
          </cell>
          <cell r="DL148">
            <v>0</v>
          </cell>
          <cell r="DM148">
            <v>22.180272108843539</v>
          </cell>
          <cell r="DN148">
            <v>0</v>
          </cell>
          <cell r="DO148">
            <v>206781</v>
          </cell>
          <cell r="DQ148">
            <v>18020</v>
          </cell>
          <cell r="DS148">
            <v>21338</v>
          </cell>
          <cell r="DU148">
            <v>18020</v>
          </cell>
          <cell r="DW148">
            <v>114985.85491212536</v>
          </cell>
          <cell r="DY148">
            <v>27.282758620689656</v>
          </cell>
          <cell r="DZ148">
            <v>0</v>
          </cell>
          <cell r="EA148">
            <v>262064</v>
          </cell>
          <cell r="EC148">
            <v>23471</v>
          </cell>
          <cell r="EE148">
            <v>10979</v>
          </cell>
          <cell r="EG148">
            <v>23471</v>
          </cell>
          <cell r="EI148">
            <v>109400.94439971913</v>
          </cell>
          <cell r="EK148">
            <v>34.732203389830509</v>
          </cell>
          <cell r="EL148">
            <v>0</v>
          </cell>
          <cell r="EM148">
            <v>339574</v>
          </cell>
          <cell r="EN148">
            <v>0</v>
          </cell>
          <cell r="EO148">
            <v>30123</v>
          </cell>
          <cell r="EP148">
            <v>0</v>
          </cell>
          <cell r="EQ148">
            <v>11099</v>
          </cell>
          <cell r="ER148">
            <v>0</v>
          </cell>
          <cell r="ES148">
            <v>30123</v>
          </cell>
          <cell r="ET148">
            <v>0</v>
          </cell>
          <cell r="EU148">
            <v>145483.4</v>
          </cell>
          <cell r="EV148">
            <v>0</v>
          </cell>
          <cell r="EW148">
            <v>29</v>
          </cell>
          <cell r="EX148">
            <v>0</v>
          </cell>
          <cell r="EY148">
            <v>292851</v>
          </cell>
          <cell r="EZ148">
            <v>0</v>
          </cell>
          <cell r="FA148">
            <v>25897</v>
          </cell>
          <cell r="FB148">
            <v>0</v>
          </cell>
          <cell r="FC148">
            <v>0</v>
          </cell>
          <cell r="FD148">
            <v>0</v>
          </cell>
          <cell r="FE148">
            <v>25897</v>
          </cell>
          <cell r="FF148">
            <v>0</v>
          </cell>
          <cell r="FG148">
            <v>41490.699999999997</v>
          </cell>
          <cell r="FH148">
            <v>0</v>
          </cell>
          <cell r="FI148">
            <v>21.868243243243242</v>
          </cell>
          <cell r="FJ148">
            <v>0</v>
          </cell>
          <cell r="FK148">
            <v>233714</v>
          </cell>
          <cell r="FL148">
            <v>0</v>
          </cell>
          <cell r="FM148">
            <v>19476</v>
          </cell>
          <cell r="FN148">
            <v>0</v>
          </cell>
          <cell r="FO148">
            <v>0</v>
          </cell>
          <cell r="FQ148">
            <v>19476</v>
          </cell>
          <cell r="FS148">
            <v>18545.353465461711</v>
          </cell>
          <cell r="FU148">
            <v>22</v>
          </cell>
          <cell r="FV148">
            <v>0</v>
          </cell>
          <cell r="FW148">
            <v>235762</v>
          </cell>
          <cell r="FX148">
            <v>0</v>
          </cell>
          <cell r="FY148">
            <v>18330</v>
          </cell>
          <cell r="FZ148">
            <v>0</v>
          </cell>
          <cell r="GA148">
            <v>12305</v>
          </cell>
          <cell r="GB148">
            <v>0</v>
          </cell>
          <cell r="GC148">
            <v>18330</v>
          </cell>
          <cell r="GE148">
            <v>20859.638163775977</v>
          </cell>
          <cell r="GG148">
            <v>25.912218281404328</v>
          </cell>
          <cell r="GH148">
            <v>0</v>
          </cell>
          <cell r="GI148">
            <v>300684</v>
          </cell>
          <cell r="GJ148">
            <v>0</v>
          </cell>
          <cell r="GK148">
            <v>22566</v>
          </cell>
          <cell r="GL148">
            <v>0</v>
          </cell>
          <cell r="GM148">
            <v>0</v>
          </cell>
          <cell r="GO148">
            <v>22566</v>
          </cell>
          <cell r="GQ148">
            <v>62460.449072337855</v>
          </cell>
          <cell r="HE148">
            <v>-139</v>
          </cell>
        </row>
        <row r="149">
          <cell r="A149">
            <v>140</v>
          </cell>
          <cell r="B149" t="str">
            <v>HUBBARDSTON</v>
          </cell>
          <cell r="E149">
            <v>0</v>
          </cell>
          <cell r="F149">
            <v>0</v>
          </cell>
          <cell r="J149">
            <v>0</v>
          </cell>
          <cell r="K149">
            <v>0</v>
          </cell>
          <cell r="L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L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Z149">
            <v>0</v>
          </cell>
          <cell r="BB149">
            <v>0</v>
          </cell>
          <cell r="BC149">
            <v>0</v>
          </cell>
          <cell r="BD149">
            <v>0</v>
          </cell>
          <cell r="BH149">
            <v>0</v>
          </cell>
          <cell r="BL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W149">
            <v>0</v>
          </cell>
          <cell r="BY149">
            <v>0</v>
          </cell>
          <cell r="CA149">
            <v>0</v>
          </cell>
          <cell r="CE149">
            <v>0</v>
          </cell>
          <cell r="CF149">
            <v>0</v>
          </cell>
          <cell r="CH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S149">
            <v>0</v>
          </cell>
          <cell r="CW149">
            <v>0</v>
          </cell>
          <cell r="CY149">
            <v>0</v>
          </cell>
          <cell r="DD149">
            <v>0</v>
          </cell>
          <cell r="DF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U149">
            <v>0</v>
          </cell>
          <cell r="DW149">
            <v>0</v>
          </cell>
          <cell r="EG149">
            <v>0</v>
          </cell>
          <cell r="EI149">
            <v>0</v>
          </cell>
          <cell r="EK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Q149">
            <v>0</v>
          </cell>
          <cell r="FS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E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O149">
            <v>0</v>
          </cell>
          <cell r="GQ149">
            <v>0</v>
          </cell>
          <cell r="HE149">
            <v>-140</v>
          </cell>
        </row>
        <row r="150">
          <cell r="A150">
            <v>141</v>
          </cell>
          <cell r="B150" t="str">
            <v>HUDSON</v>
          </cell>
          <cell r="E150">
            <v>0</v>
          </cell>
          <cell r="F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F150">
            <v>1</v>
          </cell>
          <cell r="AG150">
            <v>0</v>
          </cell>
          <cell r="AH150">
            <v>0</v>
          </cell>
          <cell r="AJ150">
            <v>6609</v>
          </cell>
          <cell r="AL150">
            <v>0</v>
          </cell>
          <cell r="AN150">
            <v>0</v>
          </cell>
          <cell r="AO150">
            <v>1</v>
          </cell>
          <cell r="AP150">
            <v>0</v>
          </cell>
          <cell r="AQ150">
            <v>7513</v>
          </cell>
          <cell r="AR150">
            <v>0</v>
          </cell>
          <cell r="AS150">
            <v>0</v>
          </cell>
          <cell r="AT150">
            <v>0</v>
          </cell>
          <cell r="AU150">
            <v>7513</v>
          </cell>
          <cell r="AW150">
            <v>1</v>
          </cell>
          <cell r="AY150">
            <v>8091</v>
          </cell>
          <cell r="AZ150">
            <v>0</v>
          </cell>
          <cell r="BA150">
            <v>0</v>
          </cell>
          <cell r="BB150">
            <v>0</v>
          </cell>
          <cell r="BC150">
            <v>4528</v>
          </cell>
          <cell r="BD150">
            <v>6</v>
          </cell>
          <cell r="BE150">
            <v>1</v>
          </cell>
          <cell r="BF150">
            <v>0</v>
          </cell>
          <cell r="BG150">
            <v>8214</v>
          </cell>
          <cell r="BH150">
            <v>0</v>
          </cell>
          <cell r="BI150">
            <v>1</v>
          </cell>
          <cell r="BJ150">
            <v>0</v>
          </cell>
          <cell r="BK150">
            <v>8982</v>
          </cell>
          <cell r="BL150">
            <v>0</v>
          </cell>
          <cell r="BM150">
            <v>0</v>
          </cell>
          <cell r="BN150">
            <v>0</v>
          </cell>
          <cell r="BO150">
            <v>328.19904562053262</v>
          </cell>
          <cell r="BP150">
            <v>0.21375965678703324</v>
          </cell>
          <cell r="BQ150">
            <v>2.4812286689419798</v>
          </cell>
          <cell r="BR150">
            <v>0</v>
          </cell>
          <cell r="BS150">
            <v>23816.842516456658</v>
          </cell>
          <cell r="BT150">
            <v>0</v>
          </cell>
          <cell r="BU150">
            <v>1855.9590443686006</v>
          </cell>
          <cell r="BW150">
            <v>0</v>
          </cell>
          <cell r="BY150">
            <v>1855.9590443686006</v>
          </cell>
          <cell r="CA150">
            <v>15344.842516456658</v>
          </cell>
          <cell r="CC150">
            <v>13.764505119453924</v>
          </cell>
          <cell r="CD150">
            <v>0</v>
          </cell>
          <cell r="CE150">
            <v>131378.49488054609</v>
          </cell>
          <cell r="CF150">
            <v>0</v>
          </cell>
          <cell r="CG150">
            <v>9905.2559726962445</v>
          </cell>
          <cell r="CH150">
            <v>0</v>
          </cell>
          <cell r="CI150">
            <v>11203</v>
          </cell>
          <cell r="CJ150">
            <v>0</v>
          </cell>
          <cell r="CK150">
            <v>9905.2559726962445</v>
          </cell>
          <cell r="CL150">
            <v>0</v>
          </cell>
          <cell r="CM150">
            <v>116769.65236408943</v>
          </cell>
          <cell r="CN150">
            <v>0</v>
          </cell>
          <cell r="CO150">
            <v>26</v>
          </cell>
          <cell r="CP150">
            <v>0</v>
          </cell>
          <cell r="CQ150">
            <v>223906</v>
          </cell>
          <cell r="CS150">
            <v>19464</v>
          </cell>
          <cell r="CU150">
            <v>20170</v>
          </cell>
          <cell r="CW150">
            <v>19464</v>
          </cell>
          <cell r="CY150">
            <v>162998.50511945391</v>
          </cell>
          <cell r="DA150">
            <v>23.488177623990772</v>
          </cell>
          <cell r="DB150">
            <v>0</v>
          </cell>
          <cell r="DC150">
            <v>234498</v>
          </cell>
          <cell r="DD150">
            <v>0</v>
          </cell>
          <cell r="DE150">
            <v>19884</v>
          </cell>
          <cell r="DF150">
            <v>0</v>
          </cell>
          <cell r="DG150">
            <v>566</v>
          </cell>
          <cell r="DH150">
            <v>0</v>
          </cell>
          <cell r="DI150">
            <v>19884</v>
          </cell>
          <cell r="DJ150">
            <v>0</v>
          </cell>
          <cell r="DK150">
            <v>109133</v>
          </cell>
          <cell r="DL150">
            <v>0</v>
          </cell>
          <cell r="DM150">
            <v>25.509046917736164</v>
          </cell>
          <cell r="DN150">
            <v>0</v>
          </cell>
          <cell r="DO150">
            <v>248228</v>
          </cell>
          <cell r="DQ150">
            <v>21628</v>
          </cell>
          <cell r="DS150">
            <v>14225</v>
          </cell>
          <cell r="DU150">
            <v>21628</v>
          </cell>
          <cell r="DW150">
            <v>57096.202047781568</v>
          </cell>
          <cell r="DY150">
            <v>30.393103448275863</v>
          </cell>
          <cell r="DZ150">
            <v>0</v>
          </cell>
          <cell r="EA150">
            <v>295049</v>
          </cell>
          <cell r="EC150">
            <v>23569</v>
          </cell>
          <cell r="EE150">
            <v>47508</v>
          </cell>
          <cell r="EG150">
            <v>23569</v>
          </cell>
          <cell r="EI150">
            <v>59295.8</v>
          </cell>
          <cell r="EK150">
            <v>50.047457627118646</v>
          </cell>
          <cell r="EL150">
            <v>0</v>
          </cell>
          <cell r="EM150">
            <v>440539</v>
          </cell>
          <cell r="EN150">
            <v>0</v>
          </cell>
          <cell r="EO150">
            <v>35720</v>
          </cell>
          <cell r="EP150">
            <v>0</v>
          </cell>
          <cell r="EQ150">
            <v>118570</v>
          </cell>
          <cell r="ER150">
            <v>0</v>
          </cell>
          <cell r="ES150">
            <v>35720</v>
          </cell>
          <cell r="ET150">
            <v>0</v>
          </cell>
          <cell r="EU150">
            <v>179074.6</v>
          </cell>
          <cell r="EV150">
            <v>0</v>
          </cell>
          <cell r="EW150">
            <v>62.720136518771334</v>
          </cell>
          <cell r="EX150">
            <v>0</v>
          </cell>
          <cell r="EY150">
            <v>668951</v>
          </cell>
          <cell r="EZ150">
            <v>0</v>
          </cell>
          <cell r="FA150">
            <v>51540</v>
          </cell>
          <cell r="FB150">
            <v>0</v>
          </cell>
          <cell r="FC150">
            <v>62475</v>
          </cell>
          <cell r="FD150">
            <v>0</v>
          </cell>
          <cell r="FE150">
            <v>51540</v>
          </cell>
          <cell r="FF150">
            <v>0</v>
          </cell>
          <cell r="FG150">
            <v>283512.90000000002</v>
          </cell>
          <cell r="FH150">
            <v>0</v>
          </cell>
          <cell r="FI150">
            <v>68.466216216216225</v>
          </cell>
          <cell r="FJ150">
            <v>0</v>
          </cell>
          <cell r="FK150">
            <v>866314</v>
          </cell>
          <cell r="FL150">
            <v>0</v>
          </cell>
          <cell r="FM150">
            <v>60125</v>
          </cell>
          <cell r="FN150">
            <v>0</v>
          </cell>
          <cell r="FO150">
            <v>13713</v>
          </cell>
          <cell r="FQ150">
            <v>60125</v>
          </cell>
          <cell r="FS150">
            <v>278348.74384542304</v>
          </cell>
          <cell r="FU150">
            <v>65.935173810173808</v>
          </cell>
          <cell r="FV150">
            <v>0</v>
          </cell>
          <cell r="FW150">
            <v>838682</v>
          </cell>
          <cell r="FX150">
            <v>0</v>
          </cell>
          <cell r="FY150">
            <v>55579</v>
          </cell>
          <cell r="FZ150">
            <v>0</v>
          </cell>
          <cell r="GA150">
            <v>27940</v>
          </cell>
          <cell r="GB150">
            <v>0</v>
          </cell>
          <cell r="GC150">
            <v>55579</v>
          </cell>
          <cell r="GE150">
            <v>139044.37697637727</v>
          </cell>
          <cell r="GG150">
            <v>77</v>
          </cell>
          <cell r="GH150">
            <v>0</v>
          </cell>
          <cell r="GI150">
            <v>928268</v>
          </cell>
          <cell r="GJ150">
            <v>0</v>
          </cell>
          <cell r="GK150">
            <v>63145</v>
          </cell>
          <cell r="GL150">
            <v>0</v>
          </cell>
          <cell r="GM150">
            <v>54324</v>
          </cell>
          <cell r="GO150">
            <v>63145</v>
          </cell>
          <cell r="GQ150">
            <v>86189.300862488206</v>
          </cell>
          <cell r="HE150">
            <v>-141</v>
          </cell>
        </row>
        <row r="151">
          <cell r="A151">
            <v>142</v>
          </cell>
          <cell r="B151" t="str">
            <v>HULL</v>
          </cell>
          <cell r="C151">
            <v>95.69</v>
          </cell>
          <cell r="D151">
            <v>522946</v>
          </cell>
          <cell r="E151">
            <v>0</v>
          </cell>
          <cell r="F151">
            <v>455424</v>
          </cell>
          <cell r="G151">
            <v>0</v>
          </cell>
          <cell r="I151">
            <v>160.99</v>
          </cell>
          <cell r="J151">
            <v>945174</v>
          </cell>
          <cell r="K151">
            <v>0</v>
          </cell>
          <cell r="L151">
            <v>601576</v>
          </cell>
          <cell r="M151">
            <v>0</v>
          </cell>
          <cell r="O151">
            <v>159.15</v>
          </cell>
          <cell r="P151">
            <v>0</v>
          </cell>
          <cell r="Q151">
            <v>935335</v>
          </cell>
          <cell r="R151">
            <v>-5906</v>
          </cell>
          <cell r="S151">
            <v>4607</v>
          </cell>
          <cell r="U151">
            <v>64638</v>
          </cell>
          <cell r="V151">
            <v>0</v>
          </cell>
          <cell r="W151">
            <v>173.16</v>
          </cell>
          <cell r="X151">
            <v>0</v>
          </cell>
          <cell r="Y151">
            <v>1079830</v>
          </cell>
          <cell r="Z151">
            <v>0</v>
          </cell>
          <cell r="AA151">
            <v>0</v>
          </cell>
          <cell r="AB151">
            <v>0</v>
          </cell>
          <cell r="AC151">
            <v>150401</v>
          </cell>
          <cell r="AD151">
            <v>0</v>
          </cell>
          <cell r="AE151">
            <v>0</v>
          </cell>
          <cell r="AF151">
            <v>180.28</v>
          </cell>
          <cell r="AG151">
            <v>0</v>
          </cell>
          <cell r="AH151">
            <v>1148264</v>
          </cell>
          <cell r="AJ151">
            <v>0</v>
          </cell>
          <cell r="AL151">
            <v>164581</v>
          </cell>
          <cell r="AN151">
            <v>0</v>
          </cell>
          <cell r="AO151">
            <v>196.11</v>
          </cell>
          <cell r="AP151">
            <v>0</v>
          </cell>
          <cell r="AQ151">
            <v>1511442</v>
          </cell>
          <cell r="AR151">
            <v>0</v>
          </cell>
          <cell r="AS151">
            <v>3951</v>
          </cell>
          <cell r="AT151">
            <v>0</v>
          </cell>
          <cell r="AU151">
            <v>467943</v>
          </cell>
          <cell r="AW151">
            <v>180.85</v>
          </cell>
          <cell r="AY151">
            <v>1582624</v>
          </cell>
          <cell r="AZ151">
            <v>0</v>
          </cell>
          <cell r="BA151">
            <v>8826</v>
          </cell>
          <cell r="BB151">
            <v>0</v>
          </cell>
          <cell r="BC151">
            <v>283826</v>
          </cell>
          <cell r="BD151">
            <v>415</v>
          </cell>
          <cell r="BE151">
            <v>178.3</v>
          </cell>
          <cell r="BF151">
            <v>0</v>
          </cell>
          <cell r="BG151">
            <v>1461868</v>
          </cell>
          <cell r="BH151">
            <v>0</v>
          </cell>
          <cell r="BI151">
            <v>175.91</v>
          </cell>
          <cell r="BJ151">
            <v>0</v>
          </cell>
          <cell r="BK151">
            <v>1571532</v>
          </cell>
          <cell r="BL151">
            <v>0</v>
          </cell>
          <cell r="BM151">
            <v>8862</v>
          </cell>
          <cell r="BN151">
            <v>0</v>
          </cell>
          <cell r="BO151">
            <v>42251.971971178362</v>
          </cell>
          <cell r="BP151">
            <v>27.519175170244125</v>
          </cell>
          <cell r="BQ151">
            <v>134.1201413427562</v>
          </cell>
          <cell r="BR151">
            <v>0</v>
          </cell>
          <cell r="BS151">
            <v>1222912.1530121227</v>
          </cell>
          <cell r="BT151">
            <v>0</v>
          </cell>
          <cell r="BU151">
            <v>99573.865724381612</v>
          </cell>
          <cell r="BW151">
            <v>9934.5298569912011</v>
          </cell>
          <cell r="BY151">
            <v>99573.865724381612</v>
          </cell>
          <cell r="CA151">
            <v>65798.399999999994</v>
          </cell>
          <cell r="CC151">
            <v>109.7370242214533</v>
          </cell>
          <cell r="CD151">
            <v>0</v>
          </cell>
          <cell r="CE151">
            <v>1023407.4878892733</v>
          </cell>
          <cell r="CF151">
            <v>0</v>
          </cell>
          <cell r="CG151">
            <v>85155.930795847758</v>
          </cell>
          <cell r="CH151">
            <v>0</v>
          </cell>
          <cell r="CI151">
            <v>0</v>
          </cell>
          <cell r="CJ151">
            <v>0</v>
          </cell>
          <cell r="CK151">
            <v>85155.930795847758</v>
          </cell>
          <cell r="CL151">
            <v>0</v>
          </cell>
          <cell r="CM151">
            <v>43866</v>
          </cell>
          <cell r="CN151">
            <v>0</v>
          </cell>
          <cell r="CO151">
            <v>96.100346020761251</v>
          </cell>
          <cell r="CP151">
            <v>0</v>
          </cell>
          <cell r="CQ151">
            <v>979550.82698961953</v>
          </cell>
          <cell r="CS151">
            <v>77937.380622837372</v>
          </cell>
          <cell r="CU151">
            <v>0</v>
          </cell>
          <cell r="CW151">
            <v>77937.380622837372</v>
          </cell>
          <cell r="CY151">
            <v>0</v>
          </cell>
          <cell r="DA151">
            <v>83.722972972972968</v>
          </cell>
          <cell r="DB151">
            <v>0</v>
          </cell>
          <cell r="DC151">
            <v>924636</v>
          </cell>
          <cell r="DD151">
            <v>0</v>
          </cell>
          <cell r="DE151">
            <v>71081</v>
          </cell>
          <cell r="DF151">
            <v>0</v>
          </cell>
          <cell r="DG151">
            <v>0</v>
          </cell>
          <cell r="DH151">
            <v>0</v>
          </cell>
          <cell r="DI151">
            <v>71081</v>
          </cell>
          <cell r="DJ151">
            <v>0</v>
          </cell>
          <cell r="DK151">
            <v>0</v>
          </cell>
          <cell r="DL151">
            <v>0</v>
          </cell>
          <cell r="DM151">
            <v>62.637288135593224</v>
          </cell>
          <cell r="DN151">
            <v>0</v>
          </cell>
          <cell r="DO151">
            <v>699220</v>
          </cell>
          <cell r="DQ151">
            <v>55935</v>
          </cell>
          <cell r="DS151">
            <v>0</v>
          </cell>
          <cell r="DU151">
            <v>55935</v>
          </cell>
          <cell r="DW151">
            <v>0</v>
          </cell>
          <cell r="DY151">
            <v>45.381443298969074</v>
          </cell>
          <cell r="DZ151">
            <v>0</v>
          </cell>
          <cell r="EA151">
            <v>477603</v>
          </cell>
          <cell r="EC151">
            <v>40526</v>
          </cell>
          <cell r="EE151">
            <v>0</v>
          </cell>
          <cell r="EG151">
            <v>40526</v>
          </cell>
          <cell r="EI151">
            <v>0</v>
          </cell>
          <cell r="EK151">
            <v>38</v>
          </cell>
          <cell r="EL151">
            <v>0</v>
          </cell>
          <cell r="EM151">
            <v>414048</v>
          </cell>
          <cell r="EN151">
            <v>0</v>
          </cell>
          <cell r="EO151">
            <v>33934</v>
          </cell>
          <cell r="EP151">
            <v>0</v>
          </cell>
          <cell r="EQ151">
            <v>0</v>
          </cell>
          <cell r="ER151">
            <v>0</v>
          </cell>
          <cell r="ES151">
            <v>33934</v>
          </cell>
          <cell r="ET151">
            <v>0</v>
          </cell>
          <cell r="EU151">
            <v>0</v>
          </cell>
          <cell r="EV151">
            <v>0</v>
          </cell>
          <cell r="EW151">
            <v>28.2</v>
          </cell>
          <cell r="EX151">
            <v>0</v>
          </cell>
          <cell r="EY151">
            <v>330447</v>
          </cell>
          <cell r="EZ151">
            <v>0</v>
          </cell>
          <cell r="FA151">
            <v>25182</v>
          </cell>
          <cell r="FB151">
            <v>0</v>
          </cell>
          <cell r="FC151">
            <v>0</v>
          </cell>
          <cell r="FD151">
            <v>0</v>
          </cell>
          <cell r="FE151">
            <v>25182</v>
          </cell>
          <cell r="FF151">
            <v>0</v>
          </cell>
          <cell r="FG151">
            <v>0</v>
          </cell>
          <cell r="FH151">
            <v>0</v>
          </cell>
          <cell r="FI151">
            <v>25</v>
          </cell>
          <cell r="FJ151">
            <v>0</v>
          </cell>
          <cell r="FK151">
            <v>288600</v>
          </cell>
          <cell r="FL151">
            <v>0</v>
          </cell>
          <cell r="FM151">
            <v>21408</v>
          </cell>
          <cell r="FN151">
            <v>0</v>
          </cell>
          <cell r="FO151">
            <v>12917</v>
          </cell>
          <cell r="FQ151">
            <v>21408</v>
          </cell>
          <cell r="FS151">
            <v>0</v>
          </cell>
          <cell r="FU151">
            <v>22</v>
          </cell>
          <cell r="FV151">
            <v>0</v>
          </cell>
          <cell r="FW151">
            <v>314644</v>
          </cell>
          <cell r="FX151">
            <v>0</v>
          </cell>
          <cell r="FY151">
            <v>19646</v>
          </cell>
          <cell r="FZ151">
            <v>0</v>
          </cell>
          <cell r="GA151">
            <v>0</v>
          </cell>
          <cell r="GB151">
            <v>0</v>
          </cell>
          <cell r="GC151">
            <v>19646</v>
          </cell>
          <cell r="GE151">
            <v>25356.160478746424</v>
          </cell>
          <cell r="GG151">
            <v>24.807432432432432</v>
          </cell>
          <cell r="GH151">
            <v>0</v>
          </cell>
          <cell r="GI151">
            <v>349088</v>
          </cell>
          <cell r="GJ151">
            <v>0</v>
          </cell>
          <cell r="GK151">
            <v>21259</v>
          </cell>
          <cell r="GL151">
            <v>0</v>
          </cell>
          <cell r="GM151">
            <v>15556</v>
          </cell>
          <cell r="GO151">
            <v>21259</v>
          </cell>
          <cell r="GQ151">
            <v>33138.038074113625</v>
          </cell>
          <cell r="HE151">
            <v>-142</v>
          </cell>
        </row>
        <row r="152">
          <cell r="A152">
            <v>143</v>
          </cell>
          <cell r="B152" t="str">
            <v>HUNTINGTON</v>
          </cell>
          <cell r="E152">
            <v>0</v>
          </cell>
          <cell r="F152">
            <v>0</v>
          </cell>
          <cell r="J152">
            <v>0</v>
          </cell>
          <cell r="K152">
            <v>0</v>
          </cell>
          <cell r="L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L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Z152">
            <v>0</v>
          </cell>
          <cell r="BB152">
            <v>0</v>
          </cell>
          <cell r="BC152">
            <v>0</v>
          </cell>
          <cell r="BD152">
            <v>0</v>
          </cell>
          <cell r="BH152">
            <v>0</v>
          </cell>
          <cell r="BL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W152">
            <v>0</v>
          </cell>
          <cell r="BY152">
            <v>0</v>
          </cell>
          <cell r="CA152">
            <v>0</v>
          </cell>
          <cell r="CE152">
            <v>0</v>
          </cell>
          <cell r="CF152">
            <v>0</v>
          </cell>
          <cell r="CH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S152">
            <v>0</v>
          </cell>
          <cell r="CW152">
            <v>0</v>
          </cell>
          <cell r="CY152">
            <v>0</v>
          </cell>
          <cell r="DD152">
            <v>0</v>
          </cell>
          <cell r="DF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U152">
            <v>0</v>
          </cell>
          <cell r="DW152">
            <v>0</v>
          </cell>
          <cell r="EG152">
            <v>0</v>
          </cell>
          <cell r="EI152">
            <v>0</v>
          </cell>
          <cell r="EK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Q152">
            <v>0</v>
          </cell>
          <cell r="FS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E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O152">
            <v>0</v>
          </cell>
          <cell r="GQ152">
            <v>0</v>
          </cell>
          <cell r="HE152">
            <v>-143</v>
          </cell>
        </row>
        <row r="153">
          <cell r="A153">
            <v>144</v>
          </cell>
          <cell r="B153" t="str">
            <v>IPSWICH</v>
          </cell>
          <cell r="E153">
            <v>0</v>
          </cell>
          <cell r="F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1</v>
          </cell>
          <cell r="X153">
            <v>0</v>
          </cell>
          <cell r="Y153">
            <v>5493</v>
          </cell>
          <cell r="Z153">
            <v>0</v>
          </cell>
          <cell r="AA153">
            <v>0</v>
          </cell>
          <cell r="AB153">
            <v>0</v>
          </cell>
          <cell r="AC153">
            <v>5493</v>
          </cell>
          <cell r="AD153">
            <v>0</v>
          </cell>
          <cell r="AE153">
            <v>0</v>
          </cell>
          <cell r="AL153">
            <v>3296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2197</v>
          </cell>
          <cell r="AZ153">
            <v>0</v>
          </cell>
          <cell r="BB153">
            <v>0</v>
          </cell>
          <cell r="BC153">
            <v>0</v>
          </cell>
          <cell r="BD153">
            <v>0</v>
          </cell>
          <cell r="BH153">
            <v>0</v>
          </cell>
          <cell r="BL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E153">
            <v>0</v>
          </cell>
          <cell r="CF153">
            <v>0</v>
          </cell>
          <cell r="CH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S153">
            <v>0</v>
          </cell>
          <cell r="CW153">
            <v>0</v>
          </cell>
          <cell r="CY153">
            <v>0</v>
          </cell>
          <cell r="DD153">
            <v>0</v>
          </cell>
          <cell r="DF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U153">
            <v>0</v>
          </cell>
          <cell r="DW153">
            <v>0</v>
          </cell>
          <cell r="DY153">
            <v>1</v>
          </cell>
          <cell r="DZ153">
            <v>0</v>
          </cell>
          <cell r="EA153">
            <v>10084</v>
          </cell>
          <cell r="EC153">
            <v>893</v>
          </cell>
          <cell r="EE153">
            <v>0</v>
          </cell>
          <cell r="EG153">
            <v>893</v>
          </cell>
          <cell r="EI153">
            <v>10084</v>
          </cell>
          <cell r="EK153">
            <v>0.83882783882783885</v>
          </cell>
          <cell r="EL153">
            <v>0</v>
          </cell>
          <cell r="EM153">
            <v>8483</v>
          </cell>
          <cell r="EN153">
            <v>0</v>
          </cell>
          <cell r="EO153">
            <v>749</v>
          </cell>
          <cell r="EP153">
            <v>0</v>
          </cell>
          <cell r="EQ153">
            <v>0</v>
          </cell>
          <cell r="ER153">
            <v>0</v>
          </cell>
          <cell r="ES153">
            <v>749</v>
          </cell>
          <cell r="ET153">
            <v>0</v>
          </cell>
          <cell r="EU153">
            <v>6050.4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4033.6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Q153">
            <v>0</v>
          </cell>
          <cell r="FS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E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O153">
            <v>0</v>
          </cell>
          <cell r="GQ153">
            <v>0</v>
          </cell>
          <cell r="HE153">
            <v>-144</v>
          </cell>
        </row>
        <row r="154">
          <cell r="A154">
            <v>145</v>
          </cell>
          <cell r="B154" t="str">
            <v>KINGSTON</v>
          </cell>
          <cell r="E154">
            <v>0</v>
          </cell>
          <cell r="F154">
            <v>0</v>
          </cell>
          <cell r="I154">
            <v>1</v>
          </cell>
          <cell r="J154">
            <v>4877</v>
          </cell>
          <cell r="K154">
            <v>0</v>
          </cell>
          <cell r="L154">
            <v>17889</v>
          </cell>
          <cell r="M154">
            <v>0</v>
          </cell>
          <cell r="Q154">
            <v>0</v>
          </cell>
          <cell r="R154">
            <v>0</v>
          </cell>
          <cell r="S154">
            <v>0</v>
          </cell>
          <cell r="U154">
            <v>9754</v>
          </cell>
          <cell r="V154">
            <v>0</v>
          </cell>
          <cell r="W154">
            <v>1</v>
          </cell>
          <cell r="X154">
            <v>0</v>
          </cell>
          <cell r="Y154">
            <v>4478</v>
          </cell>
          <cell r="Z154">
            <v>0</v>
          </cell>
          <cell r="AA154">
            <v>0</v>
          </cell>
          <cell r="AB154">
            <v>0</v>
          </cell>
          <cell r="AC154">
            <v>4478</v>
          </cell>
          <cell r="AD154">
            <v>0</v>
          </cell>
          <cell r="AE154">
            <v>0</v>
          </cell>
          <cell r="AL154">
            <v>2687</v>
          </cell>
          <cell r="AO154">
            <v>2</v>
          </cell>
          <cell r="AP154">
            <v>0</v>
          </cell>
          <cell r="AQ154">
            <v>4774</v>
          </cell>
          <cell r="AR154">
            <v>0</v>
          </cell>
          <cell r="AS154">
            <v>4774</v>
          </cell>
          <cell r="AT154">
            <v>0</v>
          </cell>
          <cell r="AU154">
            <v>6565</v>
          </cell>
          <cell r="AW154">
            <v>5.48</v>
          </cell>
          <cell r="AY154">
            <v>28984</v>
          </cell>
          <cell r="AZ154">
            <v>0</v>
          </cell>
          <cell r="BA154">
            <v>0</v>
          </cell>
          <cell r="BB154">
            <v>0</v>
          </cell>
          <cell r="BC154">
            <v>24102</v>
          </cell>
          <cell r="BD154">
            <v>36</v>
          </cell>
          <cell r="BE154">
            <v>3.78</v>
          </cell>
          <cell r="BF154">
            <v>0</v>
          </cell>
          <cell r="BG154">
            <v>21969</v>
          </cell>
          <cell r="BH154">
            <v>0</v>
          </cell>
          <cell r="BI154">
            <v>3.43</v>
          </cell>
          <cell r="BJ154">
            <v>0</v>
          </cell>
          <cell r="BK154">
            <v>24792</v>
          </cell>
          <cell r="BL154">
            <v>0</v>
          </cell>
          <cell r="BM154">
            <v>0</v>
          </cell>
          <cell r="BN154">
            <v>0</v>
          </cell>
          <cell r="BO154">
            <v>3825.5223332488358</v>
          </cell>
          <cell r="BP154">
            <v>2.4916048717955164</v>
          </cell>
          <cell r="BQ154">
            <v>8</v>
          </cell>
          <cell r="BR154">
            <v>0</v>
          </cell>
          <cell r="BS154">
            <v>61695.54594434004</v>
          </cell>
          <cell r="BT154">
            <v>0</v>
          </cell>
          <cell r="BU154">
            <v>5941.3895249156576</v>
          </cell>
          <cell r="BW154">
            <v>0</v>
          </cell>
          <cell r="BY154">
            <v>5941.3895249156576</v>
          </cell>
          <cell r="CA154">
            <v>38597.345944340042</v>
          </cell>
          <cell r="CC154">
            <v>6</v>
          </cell>
          <cell r="CD154">
            <v>0</v>
          </cell>
          <cell r="CE154">
            <v>43311</v>
          </cell>
          <cell r="CF154">
            <v>0</v>
          </cell>
          <cell r="CG154">
            <v>4656</v>
          </cell>
          <cell r="CH154">
            <v>0</v>
          </cell>
          <cell r="CI154">
            <v>0</v>
          </cell>
          <cell r="CJ154">
            <v>0</v>
          </cell>
          <cell r="CK154">
            <v>4656</v>
          </cell>
          <cell r="CL154">
            <v>0</v>
          </cell>
          <cell r="CM154">
            <v>23271</v>
          </cell>
          <cell r="CN154">
            <v>0</v>
          </cell>
          <cell r="CO154">
            <v>9</v>
          </cell>
          <cell r="CP154">
            <v>0</v>
          </cell>
          <cell r="CQ154">
            <v>55019</v>
          </cell>
          <cell r="CS154">
            <v>5677</v>
          </cell>
          <cell r="CU154">
            <v>17076</v>
          </cell>
          <cell r="CW154">
            <v>5677</v>
          </cell>
          <cell r="CY154">
            <v>26469</v>
          </cell>
          <cell r="DA154">
            <v>8.8045045045045054</v>
          </cell>
          <cell r="DB154">
            <v>0</v>
          </cell>
          <cell r="DC154">
            <v>75681</v>
          </cell>
          <cell r="DD154">
            <v>0</v>
          </cell>
          <cell r="DE154">
            <v>7431</v>
          </cell>
          <cell r="DF154">
            <v>0</v>
          </cell>
          <cell r="DG154">
            <v>0</v>
          </cell>
          <cell r="DH154">
            <v>0</v>
          </cell>
          <cell r="DI154">
            <v>7431</v>
          </cell>
          <cell r="DJ154">
            <v>0</v>
          </cell>
          <cell r="DK154">
            <v>27687</v>
          </cell>
          <cell r="DL154">
            <v>0</v>
          </cell>
          <cell r="DM154">
            <v>4</v>
          </cell>
          <cell r="DN154">
            <v>0</v>
          </cell>
          <cell r="DO154">
            <v>33896</v>
          </cell>
          <cell r="DQ154">
            <v>3572</v>
          </cell>
          <cell r="DS154">
            <v>0</v>
          </cell>
          <cell r="DU154">
            <v>3572</v>
          </cell>
          <cell r="DW154">
            <v>17080.400000000001</v>
          </cell>
          <cell r="DY154">
            <v>3</v>
          </cell>
          <cell r="DZ154">
            <v>0</v>
          </cell>
          <cell r="EA154">
            <v>26488</v>
          </cell>
          <cell r="EC154">
            <v>2679</v>
          </cell>
          <cell r="EE154">
            <v>0</v>
          </cell>
          <cell r="EG154">
            <v>2679</v>
          </cell>
          <cell r="EI154">
            <v>8264.7999999999993</v>
          </cell>
          <cell r="EK154">
            <v>2.4580419580419579</v>
          </cell>
          <cell r="EL154">
            <v>0</v>
          </cell>
          <cell r="EM154">
            <v>20798</v>
          </cell>
          <cell r="EN154">
            <v>0</v>
          </cell>
          <cell r="EO154">
            <v>2195</v>
          </cell>
          <cell r="EP154">
            <v>0</v>
          </cell>
          <cell r="EQ154">
            <v>0</v>
          </cell>
          <cell r="ER154">
            <v>0</v>
          </cell>
          <cell r="ES154">
            <v>2195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2</v>
          </cell>
          <cell r="FJ154">
            <v>0</v>
          </cell>
          <cell r="FK154">
            <v>19310</v>
          </cell>
          <cell r="FL154">
            <v>0</v>
          </cell>
          <cell r="FM154">
            <v>1785</v>
          </cell>
          <cell r="FN154">
            <v>0</v>
          </cell>
          <cell r="FO154">
            <v>0</v>
          </cell>
          <cell r="FQ154">
            <v>1785</v>
          </cell>
          <cell r="FS154">
            <v>18480.752182586279</v>
          </cell>
          <cell r="FU154">
            <v>3</v>
          </cell>
          <cell r="FV154">
            <v>0</v>
          </cell>
          <cell r="FW154">
            <v>27789</v>
          </cell>
          <cell r="FX154">
            <v>0</v>
          </cell>
          <cell r="FY154">
            <v>2679</v>
          </cell>
          <cell r="FZ154">
            <v>0</v>
          </cell>
          <cell r="GA154">
            <v>0</v>
          </cell>
          <cell r="GB154">
            <v>0</v>
          </cell>
          <cell r="GC154">
            <v>2679</v>
          </cell>
          <cell r="GE154">
            <v>12955.066403411125</v>
          </cell>
          <cell r="GG154">
            <v>11.95364238410596</v>
          </cell>
          <cell r="GH154">
            <v>0</v>
          </cell>
          <cell r="GI154">
            <v>102260</v>
          </cell>
          <cell r="GJ154">
            <v>0</v>
          </cell>
          <cell r="GK154">
            <v>9802</v>
          </cell>
          <cell r="GL154">
            <v>0</v>
          </cell>
          <cell r="GM154">
            <v>9941</v>
          </cell>
          <cell r="GO154">
            <v>9802</v>
          </cell>
          <cell r="GQ154">
            <v>71647.393839778073</v>
          </cell>
          <cell r="HE154">
            <v>-145</v>
          </cell>
        </row>
        <row r="155">
          <cell r="A155">
            <v>146</v>
          </cell>
          <cell r="B155" t="str">
            <v>LAKEVILLE</v>
          </cell>
          <cell r="E155">
            <v>0</v>
          </cell>
          <cell r="F155">
            <v>0</v>
          </cell>
          <cell r="J155">
            <v>0</v>
          </cell>
          <cell r="K155">
            <v>0</v>
          </cell>
          <cell r="L155">
            <v>0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Z155">
            <v>0</v>
          </cell>
          <cell r="BB155">
            <v>0</v>
          </cell>
          <cell r="BC155">
            <v>0</v>
          </cell>
          <cell r="BD155">
            <v>0</v>
          </cell>
          <cell r="BH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W155">
            <v>0</v>
          </cell>
          <cell r="BY155">
            <v>0</v>
          </cell>
          <cell r="CA155">
            <v>0</v>
          </cell>
          <cell r="CE155">
            <v>0</v>
          </cell>
          <cell r="CF155">
            <v>0</v>
          </cell>
          <cell r="CH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S155">
            <v>0</v>
          </cell>
          <cell r="CW155">
            <v>0</v>
          </cell>
          <cell r="CY155">
            <v>0</v>
          </cell>
          <cell r="DD155">
            <v>0</v>
          </cell>
          <cell r="DF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U155">
            <v>0</v>
          </cell>
          <cell r="DW155">
            <v>0</v>
          </cell>
          <cell r="EG155">
            <v>0</v>
          </cell>
          <cell r="EI155">
            <v>0</v>
          </cell>
          <cell r="EK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Q155">
            <v>0</v>
          </cell>
          <cell r="FS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E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O155">
            <v>0</v>
          </cell>
          <cell r="GQ155">
            <v>0</v>
          </cell>
          <cell r="HE155">
            <v>-146</v>
          </cell>
        </row>
        <row r="156">
          <cell r="A156">
            <v>147</v>
          </cell>
          <cell r="B156" t="str">
            <v>LANCASTER</v>
          </cell>
          <cell r="E156">
            <v>0</v>
          </cell>
          <cell r="F156">
            <v>0</v>
          </cell>
          <cell r="J156">
            <v>0</v>
          </cell>
          <cell r="K156">
            <v>0</v>
          </cell>
          <cell r="L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L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Z156">
            <v>0</v>
          </cell>
          <cell r="BB156">
            <v>0</v>
          </cell>
          <cell r="BC156">
            <v>0</v>
          </cell>
          <cell r="BD156">
            <v>0</v>
          </cell>
          <cell r="BH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W156">
            <v>0</v>
          </cell>
          <cell r="BY156">
            <v>0</v>
          </cell>
          <cell r="CA156">
            <v>0</v>
          </cell>
          <cell r="CE156">
            <v>0</v>
          </cell>
          <cell r="CF156">
            <v>0</v>
          </cell>
          <cell r="CH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S156">
            <v>0</v>
          </cell>
          <cell r="CW156">
            <v>0</v>
          </cell>
          <cell r="CY156">
            <v>0</v>
          </cell>
          <cell r="DD156">
            <v>0</v>
          </cell>
          <cell r="DF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U156">
            <v>0</v>
          </cell>
          <cell r="DW156">
            <v>0</v>
          </cell>
          <cell r="EG156">
            <v>0</v>
          </cell>
          <cell r="EI156">
            <v>0</v>
          </cell>
          <cell r="EK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Q156">
            <v>0</v>
          </cell>
          <cell r="FS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E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O156">
            <v>0</v>
          </cell>
          <cell r="GQ156">
            <v>0</v>
          </cell>
          <cell r="HE156">
            <v>-147</v>
          </cell>
        </row>
        <row r="157">
          <cell r="A157">
            <v>148</v>
          </cell>
          <cell r="B157" t="str">
            <v>LANESBOROUGH</v>
          </cell>
          <cell r="E157">
            <v>0</v>
          </cell>
          <cell r="F157">
            <v>0</v>
          </cell>
          <cell r="J157">
            <v>0</v>
          </cell>
          <cell r="K157">
            <v>0</v>
          </cell>
          <cell r="L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Z157">
            <v>0</v>
          </cell>
          <cell r="BB157">
            <v>0</v>
          </cell>
          <cell r="BC157">
            <v>0</v>
          </cell>
          <cell r="BD157">
            <v>0</v>
          </cell>
          <cell r="BH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W157">
            <v>0</v>
          </cell>
          <cell r="BY157">
            <v>0</v>
          </cell>
          <cell r="CA157">
            <v>0</v>
          </cell>
          <cell r="CC157">
            <v>0.38032786885245901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4510.6885245901631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S157">
            <v>0</v>
          </cell>
          <cell r="CW157">
            <v>0</v>
          </cell>
          <cell r="CY157">
            <v>0</v>
          </cell>
          <cell r="DA157">
            <v>2</v>
          </cell>
          <cell r="DB157">
            <v>0</v>
          </cell>
          <cell r="DC157">
            <v>22192</v>
          </cell>
          <cell r="DD157">
            <v>0</v>
          </cell>
          <cell r="DE157">
            <v>1698</v>
          </cell>
          <cell r="DF157">
            <v>0</v>
          </cell>
          <cell r="DG157">
            <v>0</v>
          </cell>
          <cell r="DH157">
            <v>0</v>
          </cell>
          <cell r="DI157">
            <v>1698</v>
          </cell>
          <cell r="DJ157">
            <v>0</v>
          </cell>
          <cell r="DK157">
            <v>22192</v>
          </cell>
          <cell r="DL157">
            <v>0</v>
          </cell>
          <cell r="DM157">
            <v>0.5415282392026578</v>
          </cell>
          <cell r="DN157">
            <v>0</v>
          </cell>
          <cell r="DO157">
            <v>4683</v>
          </cell>
          <cell r="DQ157">
            <v>484</v>
          </cell>
          <cell r="DS157">
            <v>0</v>
          </cell>
          <cell r="DU157">
            <v>484</v>
          </cell>
          <cell r="DW157">
            <v>13315.2</v>
          </cell>
          <cell r="EG157">
            <v>0</v>
          </cell>
          <cell r="EI157">
            <v>8876.7999999999993</v>
          </cell>
          <cell r="EK157">
            <v>2.3026315789473683E-2</v>
          </cell>
          <cell r="EL157">
            <v>0</v>
          </cell>
          <cell r="EM157">
            <v>319</v>
          </cell>
          <cell r="EN157">
            <v>0</v>
          </cell>
          <cell r="EO157">
            <v>21</v>
          </cell>
          <cell r="EP157">
            <v>0</v>
          </cell>
          <cell r="EQ157">
            <v>0</v>
          </cell>
          <cell r="ER157">
            <v>0</v>
          </cell>
          <cell r="ES157">
            <v>21</v>
          </cell>
          <cell r="ET157">
            <v>0</v>
          </cell>
          <cell r="EU157">
            <v>319</v>
          </cell>
          <cell r="EV157">
            <v>0</v>
          </cell>
          <cell r="EW157">
            <v>4.2225913621262459</v>
          </cell>
          <cell r="EX157">
            <v>0</v>
          </cell>
          <cell r="EY157">
            <v>56955</v>
          </cell>
          <cell r="EZ157">
            <v>0</v>
          </cell>
          <cell r="FA157">
            <v>3771</v>
          </cell>
          <cell r="FB157">
            <v>0</v>
          </cell>
          <cell r="FC157">
            <v>0</v>
          </cell>
          <cell r="FD157">
            <v>0</v>
          </cell>
          <cell r="FE157">
            <v>3771</v>
          </cell>
          <cell r="FF157">
            <v>0</v>
          </cell>
          <cell r="FG157">
            <v>56715.75</v>
          </cell>
          <cell r="FH157">
            <v>0</v>
          </cell>
          <cell r="FI157">
            <v>1</v>
          </cell>
          <cell r="FJ157">
            <v>0</v>
          </cell>
          <cell r="FK157">
            <v>13940</v>
          </cell>
          <cell r="FL157">
            <v>0</v>
          </cell>
          <cell r="FM157">
            <v>893</v>
          </cell>
          <cell r="FN157">
            <v>0</v>
          </cell>
          <cell r="FO157">
            <v>0</v>
          </cell>
          <cell r="FQ157">
            <v>893</v>
          </cell>
          <cell r="FS157">
            <v>13627.281726556208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E157">
            <v>13862.695055166283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O157">
            <v>0</v>
          </cell>
          <cell r="GQ157">
            <v>0</v>
          </cell>
          <cell r="HE157">
            <v>-148</v>
          </cell>
        </row>
        <row r="158">
          <cell r="A158">
            <v>149</v>
          </cell>
          <cell r="B158" t="str">
            <v>LAWRENCE</v>
          </cell>
          <cell r="C158">
            <v>281.71100000000001</v>
          </cell>
          <cell r="D158">
            <v>1744918</v>
          </cell>
          <cell r="E158">
            <v>0</v>
          </cell>
          <cell r="F158">
            <v>1407743</v>
          </cell>
          <cell r="G158">
            <v>0</v>
          </cell>
          <cell r="I158">
            <v>357.22</v>
          </cell>
          <cell r="J158">
            <v>2305998</v>
          </cell>
          <cell r="K158">
            <v>0</v>
          </cell>
          <cell r="L158">
            <v>1376391</v>
          </cell>
          <cell r="M158">
            <v>0</v>
          </cell>
          <cell r="O158">
            <v>481.69</v>
          </cell>
          <cell r="P158">
            <v>0</v>
          </cell>
          <cell r="Q158">
            <v>3158589</v>
          </cell>
          <cell r="R158">
            <v>0</v>
          </cell>
          <cell r="S158">
            <v>46578</v>
          </cell>
          <cell r="U158">
            <v>786212</v>
          </cell>
          <cell r="V158">
            <v>0</v>
          </cell>
          <cell r="W158">
            <v>566.12</v>
          </cell>
          <cell r="X158">
            <v>0</v>
          </cell>
          <cell r="Y158">
            <v>3940968</v>
          </cell>
          <cell r="Z158">
            <v>0</v>
          </cell>
          <cell r="AA158">
            <v>32475</v>
          </cell>
          <cell r="AB158">
            <v>0</v>
          </cell>
          <cell r="AC158">
            <v>782379</v>
          </cell>
          <cell r="AD158">
            <v>0</v>
          </cell>
          <cell r="AE158">
            <v>0</v>
          </cell>
          <cell r="AF158">
            <v>649.57000000000005</v>
          </cell>
          <cell r="AG158">
            <v>0</v>
          </cell>
          <cell r="AH158">
            <v>4925866</v>
          </cell>
          <cell r="AJ158">
            <v>30342</v>
          </cell>
          <cell r="AL158">
            <v>1454325</v>
          </cell>
          <cell r="AN158">
            <v>0</v>
          </cell>
          <cell r="AO158">
            <v>708.98</v>
          </cell>
          <cell r="AP158">
            <v>0</v>
          </cell>
          <cell r="AQ158">
            <v>5673875</v>
          </cell>
          <cell r="AR158">
            <v>0</v>
          </cell>
          <cell r="AS158">
            <v>36125</v>
          </cell>
          <cell r="AT158">
            <v>0</v>
          </cell>
          <cell r="AU158">
            <v>1651899</v>
          </cell>
          <cell r="AW158">
            <v>755.82</v>
          </cell>
          <cell r="AY158">
            <v>6443656</v>
          </cell>
          <cell r="AZ158">
            <v>0</v>
          </cell>
          <cell r="BA158">
            <v>62801</v>
          </cell>
          <cell r="BB158">
            <v>0</v>
          </cell>
          <cell r="BC158">
            <v>1435527</v>
          </cell>
          <cell r="BD158">
            <v>2099</v>
          </cell>
          <cell r="BE158">
            <v>793.02</v>
          </cell>
          <cell r="BF158">
            <v>0</v>
          </cell>
          <cell r="BG158">
            <v>7243089</v>
          </cell>
          <cell r="BH158">
            <v>0</v>
          </cell>
          <cell r="BI158">
            <v>823.27</v>
          </cell>
          <cell r="BJ158">
            <v>0</v>
          </cell>
          <cell r="BK158">
            <v>7572914</v>
          </cell>
          <cell r="BL158">
            <v>0</v>
          </cell>
          <cell r="BM158">
            <v>27870</v>
          </cell>
          <cell r="BN158">
            <v>0</v>
          </cell>
          <cell r="BO158">
            <v>341778.83934674319</v>
          </cell>
          <cell r="BP158">
            <v>222.60432615736499</v>
          </cell>
          <cell r="BQ158">
            <v>832.81389174204674</v>
          </cell>
          <cell r="BR158">
            <v>0</v>
          </cell>
          <cell r="BS158">
            <v>7207119.7046098867</v>
          </cell>
          <cell r="BT158">
            <v>0</v>
          </cell>
          <cell r="BU158">
            <v>618054.22157860664</v>
          </cell>
          <cell r="BW158">
            <v>56479.743055555555</v>
          </cell>
          <cell r="BY158">
            <v>618054.22157860664</v>
          </cell>
          <cell r="CA158">
            <v>517668.2</v>
          </cell>
          <cell r="CC158">
            <v>832.18869654816228</v>
          </cell>
          <cell r="CD158">
            <v>0</v>
          </cell>
          <cell r="CE158">
            <v>7828087.0812654328</v>
          </cell>
          <cell r="CF158">
            <v>992.55405405443162</v>
          </cell>
          <cell r="CG158">
            <v>644570.81513186195</v>
          </cell>
          <cell r="CH158">
            <v>94.378378378227353</v>
          </cell>
          <cell r="CI158">
            <v>15285.721003657545</v>
          </cell>
          <cell r="CJ158">
            <v>0</v>
          </cell>
          <cell r="CK158">
            <v>644570.81513186195</v>
          </cell>
          <cell r="CL158">
            <v>94.378378378227353</v>
          </cell>
          <cell r="CM158">
            <v>752897.37665554602</v>
          </cell>
          <cell r="CN158">
            <v>0.44594594463706017</v>
          </cell>
          <cell r="CO158">
            <v>895.39854195729379</v>
          </cell>
          <cell r="CP158">
            <v>0</v>
          </cell>
          <cell r="CQ158">
            <v>8704639.7283110954</v>
          </cell>
          <cell r="CS158">
            <v>722003.77462079085</v>
          </cell>
          <cell r="CU158">
            <v>52764.622837370247</v>
          </cell>
          <cell r="CW158">
            <v>722003.77462079085</v>
          </cell>
          <cell r="CY158">
            <v>1250125.201099718</v>
          </cell>
          <cell r="DA158">
            <v>912.96109575199546</v>
          </cell>
          <cell r="DB158">
            <v>0</v>
          </cell>
          <cell r="DC158">
            <v>9274549</v>
          </cell>
          <cell r="DD158">
            <v>0</v>
          </cell>
          <cell r="DE158">
            <v>773263</v>
          </cell>
          <cell r="DF158">
            <v>0</v>
          </cell>
          <cell r="DG158">
            <v>22306</v>
          </cell>
          <cell r="DH158">
            <v>0</v>
          </cell>
          <cell r="DI158">
            <v>773263</v>
          </cell>
          <cell r="DJ158">
            <v>0</v>
          </cell>
          <cell r="DK158">
            <v>1343831</v>
          </cell>
          <cell r="DL158">
            <v>0</v>
          </cell>
          <cell r="DM158">
            <v>902.06913456463349</v>
          </cell>
          <cell r="DN158">
            <v>0</v>
          </cell>
          <cell r="DO158">
            <v>9430741</v>
          </cell>
          <cell r="DQ158">
            <v>801810</v>
          </cell>
          <cell r="DS158">
            <v>43075</v>
          </cell>
          <cell r="DU158">
            <v>801810</v>
          </cell>
          <cell r="DW158">
            <v>848560.1110207967</v>
          </cell>
          <cell r="DY158">
            <v>919.76440120849145</v>
          </cell>
          <cell r="DZ158">
            <v>0</v>
          </cell>
          <cell r="EA158">
            <v>10394580</v>
          </cell>
          <cell r="EC158">
            <v>817154</v>
          </cell>
          <cell r="EE158">
            <v>50896</v>
          </cell>
          <cell r="EG158">
            <v>817154</v>
          </cell>
          <cell r="EI158">
            <v>1285120.8870539397</v>
          </cell>
          <cell r="EK158">
            <v>906.36665543522906</v>
          </cell>
          <cell r="EL158">
            <v>0</v>
          </cell>
          <cell r="EM158">
            <v>10257891</v>
          </cell>
          <cell r="EN158">
            <v>0</v>
          </cell>
          <cell r="EO158">
            <v>809385</v>
          </cell>
          <cell r="EP158">
            <v>0</v>
          </cell>
          <cell r="EQ158">
            <v>0</v>
          </cell>
          <cell r="ER158">
            <v>0</v>
          </cell>
          <cell r="ES158">
            <v>809385</v>
          </cell>
          <cell r="ET158">
            <v>0</v>
          </cell>
          <cell r="EU158">
            <v>640780.20000000007</v>
          </cell>
          <cell r="EV158">
            <v>0</v>
          </cell>
          <cell r="EW158">
            <v>916.1635676861232</v>
          </cell>
          <cell r="EX158">
            <v>0</v>
          </cell>
          <cell r="EY158">
            <v>10220020</v>
          </cell>
          <cell r="EZ158">
            <v>-21986</v>
          </cell>
          <cell r="FA158">
            <v>815494</v>
          </cell>
          <cell r="FB158">
            <v>-1786</v>
          </cell>
          <cell r="FC158">
            <v>34969</v>
          </cell>
          <cell r="FD158">
            <v>0</v>
          </cell>
          <cell r="FE158">
            <v>815494</v>
          </cell>
          <cell r="FF158">
            <v>-1786</v>
          </cell>
          <cell r="FG158">
            <v>385535.6</v>
          </cell>
          <cell r="FH158">
            <v>0</v>
          </cell>
          <cell r="FI158">
            <v>1158.3942594176908</v>
          </cell>
          <cell r="FJ158">
            <v>0</v>
          </cell>
          <cell r="FK158">
            <v>13461506</v>
          </cell>
          <cell r="FL158">
            <v>0</v>
          </cell>
          <cell r="FM158">
            <v>1033465</v>
          </cell>
          <cell r="FN158">
            <v>0</v>
          </cell>
          <cell r="FO158">
            <v>10338</v>
          </cell>
          <cell r="FQ158">
            <v>1033465</v>
          </cell>
          <cell r="FS158">
            <v>3081241.9291474116</v>
          </cell>
          <cell r="FU158">
            <v>1242.7623170480315</v>
          </cell>
          <cell r="FV158">
            <v>0</v>
          </cell>
          <cell r="FW158">
            <v>14764826</v>
          </cell>
          <cell r="FX158">
            <v>0</v>
          </cell>
          <cell r="FY158">
            <v>1109689</v>
          </cell>
          <cell r="FZ158">
            <v>0</v>
          </cell>
          <cell r="GA158">
            <v>0</v>
          </cell>
          <cell r="GB158">
            <v>0</v>
          </cell>
          <cell r="GC158">
            <v>1109689</v>
          </cell>
          <cell r="GE158">
            <v>2073921.4899699178</v>
          </cell>
          <cell r="GG158">
            <v>1403.5731297897401</v>
          </cell>
          <cell r="GH158">
            <v>0</v>
          </cell>
          <cell r="GI158">
            <v>16736770</v>
          </cell>
          <cell r="GJ158">
            <v>0</v>
          </cell>
          <cell r="GK158">
            <v>1252074</v>
          </cell>
          <cell r="GL158">
            <v>0</v>
          </cell>
          <cell r="GM158">
            <v>16166</v>
          </cell>
          <cell r="GO158">
            <v>1252074</v>
          </cell>
          <cell r="GQ158">
            <v>1897176.7318551831</v>
          </cell>
          <cell r="HE158">
            <v>-149</v>
          </cell>
        </row>
        <row r="159">
          <cell r="A159">
            <v>150</v>
          </cell>
          <cell r="B159" t="str">
            <v>LEE</v>
          </cell>
          <cell r="E159">
            <v>0</v>
          </cell>
          <cell r="F159">
            <v>0</v>
          </cell>
          <cell r="J159">
            <v>0</v>
          </cell>
          <cell r="K159">
            <v>0</v>
          </cell>
          <cell r="L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L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Z159">
            <v>0</v>
          </cell>
          <cell r="BB159">
            <v>0</v>
          </cell>
          <cell r="BC159">
            <v>0</v>
          </cell>
          <cell r="BD159">
            <v>0</v>
          </cell>
          <cell r="BH159">
            <v>0</v>
          </cell>
          <cell r="BL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1</v>
          </cell>
          <cell r="BR159">
            <v>0</v>
          </cell>
          <cell r="BS159">
            <v>10211</v>
          </cell>
          <cell r="BT159">
            <v>0</v>
          </cell>
          <cell r="BU159">
            <v>748</v>
          </cell>
          <cell r="BW159">
            <v>0</v>
          </cell>
          <cell r="BY159">
            <v>748</v>
          </cell>
          <cell r="CA159">
            <v>10211</v>
          </cell>
          <cell r="CE159">
            <v>0</v>
          </cell>
          <cell r="CF159">
            <v>0</v>
          </cell>
          <cell r="CH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6127</v>
          </cell>
          <cell r="CN159">
            <v>0</v>
          </cell>
          <cell r="CS159">
            <v>0</v>
          </cell>
          <cell r="CW159">
            <v>0</v>
          </cell>
          <cell r="CY159">
            <v>4084</v>
          </cell>
          <cell r="DD159">
            <v>0</v>
          </cell>
          <cell r="DF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2</v>
          </cell>
          <cell r="DN159">
            <v>0</v>
          </cell>
          <cell r="DO159">
            <v>25952</v>
          </cell>
          <cell r="DQ159">
            <v>1786</v>
          </cell>
          <cell r="DS159">
            <v>0</v>
          </cell>
          <cell r="DU159">
            <v>1786</v>
          </cell>
          <cell r="DW159">
            <v>25952</v>
          </cell>
          <cell r="DY159">
            <v>4</v>
          </cell>
          <cell r="DZ159">
            <v>0</v>
          </cell>
          <cell r="EA159">
            <v>51280</v>
          </cell>
          <cell r="EC159">
            <v>3572</v>
          </cell>
          <cell r="EE159">
            <v>0</v>
          </cell>
          <cell r="EG159">
            <v>3572</v>
          </cell>
          <cell r="EI159">
            <v>40899.199999999997</v>
          </cell>
          <cell r="EK159">
            <v>4</v>
          </cell>
          <cell r="EL159">
            <v>0</v>
          </cell>
          <cell r="EM159">
            <v>48692</v>
          </cell>
          <cell r="EN159">
            <v>0</v>
          </cell>
          <cell r="EO159">
            <v>3572</v>
          </cell>
          <cell r="EP159">
            <v>0</v>
          </cell>
          <cell r="EQ159">
            <v>0</v>
          </cell>
          <cell r="ER159">
            <v>0</v>
          </cell>
          <cell r="ES159">
            <v>3572</v>
          </cell>
          <cell r="ET159">
            <v>0</v>
          </cell>
          <cell r="EU159">
            <v>25577.599999999999</v>
          </cell>
          <cell r="EV159">
            <v>0</v>
          </cell>
          <cell r="EW159">
            <v>2</v>
          </cell>
          <cell r="EX159">
            <v>0</v>
          </cell>
          <cell r="EY159">
            <v>25022</v>
          </cell>
          <cell r="EZ159">
            <v>0</v>
          </cell>
          <cell r="FA159">
            <v>1786</v>
          </cell>
          <cell r="FB159">
            <v>0</v>
          </cell>
          <cell r="FC159">
            <v>0</v>
          </cell>
          <cell r="FD159">
            <v>0</v>
          </cell>
          <cell r="FE159">
            <v>1786</v>
          </cell>
          <cell r="FF159">
            <v>0</v>
          </cell>
          <cell r="FG159">
            <v>10131.200000000001</v>
          </cell>
          <cell r="FH159">
            <v>0</v>
          </cell>
          <cell r="FI159">
            <v>1</v>
          </cell>
          <cell r="FJ159">
            <v>0</v>
          </cell>
          <cell r="FK159">
            <v>15195</v>
          </cell>
          <cell r="FL159">
            <v>0</v>
          </cell>
          <cell r="FM159">
            <v>893</v>
          </cell>
          <cell r="FN159">
            <v>0</v>
          </cell>
          <cell r="FO159">
            <v>0</v>
          </cell>
          <cell r="FQ159">
            <v>893</v>
          </cell>
          <cell r="FS159">
            <v>0</v>
          </cell>
          <cell r="FU159">
            <v>2</v>
          </cell>
          <cell r="FV159">
            <v>0</v>
          </cell>
          <cell r="FW159">
            <v>36820</v>
          </cell>
          <cell r="FX159">
            <v>0</v>
          </cell>
          <cell r="FY159">
            <v>1786</v>
          </cell>
          <cell r="FZ159">
            <v>0</v>
          </cell>
          <cell r="GA159">
            <v>0</v>
          </cell>
          <cell r="GB159">
            <v>0</v>
          </cell>
          <cell r="GC159">
            <v>1786</v>
          </cell>
          <cell r="GE159">
            <v>21053.869234867587</v>
          </cell>
          <cell r="GG159">
            <v>2.6655518394648832</v>
          </cell>
          <cell r="GH159">
            <v>0</v>
          </cell>
          <cell r="GI159">
            <v>44570</v>
          </cell>
          <cell r="GJ159">
            <v>0</v>
          </cell>
          <cell r="GK159">
            <v>2376</v>
          </cell>
          <cell r="GL159">
            <v>0</v>
          </cell>
          <cell r="GM159">
            <v>0</v>
          </cell>
          <cell r="GO159">
            <v>2376</v>
          </cell>
          <cell r="GQ159">
            <v>7456.1547751242779</v>
          </cell>
          <cell r="HE159">
            <v>-150</v>
          </cell>
        </row>
        <row r="160">
          <cell r="A160">
            <v>151</v>
          </cell>
          <cell r="B160" t="str">
            <v>LEICESTER</v>
          </cell>
          <cell r="E160">
            <v>0</v>
          </cell>
          <cell r="F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8.48</v>
          </cell>
          <cell r="X160">
            <v>0</v>
          </cell>
          <cell r="Y160">
            <v>40280</v>
          </cell>
          <cell r="Z160">
            <v>0</v>
          </cell>
          <cell r="AA160">
            <v>5385</v>
          </cell>
          <cell r="AB160">
            <v>0</v>
          </cell>
          <cell r="AC160">
            <v>40280</v>
          </cell>
          <cell r="AD160">
            <v>0</v>
          </cell>
          <cell r="AE160">
            <v>0</v>
          </cell>
          <cell r="AF160">
            <v>5</v>
          </cell>
          <cell r="AG160">
            <v>0</v>
          </cell>
          <cell r="AH160">
            <v>29690</v>
          </cell>
          <cell r="AJ160">
            <v>0</v>
          </cell>
          <cell r="AL160">
            <v>24168</v>
          </cell>
          <cell r="AN160">
            <v>0</v>
          </cell>
          <cell r="AO160">
            <v>9.9700000000000006</v>
          </cell>
          <cell r="AP160">
            <v>0</v>
          </cell>
          <cell r="AQ160">
            <v>59581</v>
          </cell>
          <cell r="AR160">
            <v>0</v>
          </cell>
          <cell r="AS160">
            <v>0</v>
          </cell>
          <cell r="AT160">
            <v>0</v>
          </cell>
          <cell r="AU160">
            <v>46003</v>
          </cell>
          <cell r="AW160">
            <v>10</v>
          </cell>
          <cell r="AY160">
            <v>64220</v>
          </cell>
          <cell r="AZ160">
            <v>0</v>
          </cell>
          <cell r="BA160">
            <v>0</v>
          </cell>
          <cell r="BB160">
            <v>0</v>
          </cell>
          <cell r="BC160">
            <v>20096</v>
          </cell>
          <cell r="BD160">
            <v>29</v>
          </cell>
          <cell r="BE160">
            <v>9.59</v>
          </cell>
          <cell r="BF160">
            <v>0</v>
          </cell>
          <cell r="BG160">
            <v>65462</v>
          </cell>
          <cell r="BH160">
            <v>0</v>
          </cell>
          <cell r="BI160">
            <v>17.100000000000001</v>
          </cell>
          <cell r="BJ160">
            <v>0</v>
          </cell>
          <cell r="BK160">
            <v>121495</v>
          </cell>
          <cell r="BL160">
            <v>0</v>
          </cell>
          <cell r="BM160">
            <v>0</v>
          </cell>
          <cell r="BN160">
            <v>0</v>
          </cell>
          <cell r="BO160">
            <v>17934.349674841735</v>
          </cell>
          <cell r="BP160">
            <v>11.680839668333647</v>
          </cell>
          <cell r="BQ160">
            <v>12.580536912751677</v>
          </cell>
          <cell r="BR160">
            <v>0</v>
          </cell>
          <cell r="BS160">
            <v>90728.185208175186</v>
          </cell>
          <cell r="BT160">
            <v>0</v>
          </cell>
          <cell r="BU160">
            <v>9410.241610738256</v>
          </cell>
          <cell r="BW160">
            <v>0</v>
          </cell>
          <cell r="BY160">
            <v>9410.241610738256</v>
          </cell>
          <cell r="CA160">
            <v>34116.6</v>
          </cell>
          <cell r="CC160">
            <v>17.744107744107744</v>
          </cell>
          <cell r="CD160">
            <v>0</v>
          </cell>
          <cell r="CE160">
            <v>156183.63636363635</v>
          </cell>
          <cell r="CF160">
            <v>0</v>
          </cell>
          <cell r="CG160">
            <v>13769.42760942761</v>
          </cell>
          <cell r="CH160">
            <v>0</v>
          </cell>
          <cell r="CI160">
            <v>0</v>
          </cell>
          <cell r="CJ160">
            <v>0</v>
          </cell>
          <cell r="CK160">
            <v>13769.42760942761</v>
          </cell>
          <cell r="CL160">
            <v>0</v>
          </cell>
          <cell r="CM160">
            <v>87868.451155461167</v>
          </cell>
          <cell r="CN160">
            <v>0</v>
          </cell>
          <cell r="CO160">
            <v>14</v>
          </cell>
          <cell r="CP160">
            <v>0</v>
          </cell>
          <cell r="CQ160">
            <v>128399.51258546315</v>
          </cell>
          <cell r="CS160">
            <v>11338.172415490808</v>
          </cell>
          <cell r="CU160">
            <v>0</v>
          </cell>
          <cell r="CW160">
            <v>11338.172415490808</v>
          </cell>
          <cell r="CY160">
            <v>39273</v>
          </cell>
          <cell r="DA160">
            <v>8.986486486486486</v>
          </cell>
          <cell r="DB160">
            <v>0</v>
          </cell>
          <cell r="DC160">
            <v>88616</v>
          </cell>
          <cell r="DD160">
            <v>0</v>
          </cell>
          <cell r="DE160">
            <v>7629</v>
          </cell>
          <cell r="DF160">
            <v>0</v>
          </cell>
          <cell r="DG160">
            <v>0</v>
          </cell>
          <cell r="DH160">
            <v>0</v>
          </cell>
          <cell r="DI160">
            <v>7629</v>
          </cell>
          <cell r="DJ160">
            <v>0</v>
          </cell>
          <cell r="DK160">
            <v>26182</v>
          </cell>
          <cell r="DL160">
            <v>0</v>
          </cell>
          <cell r="DM160">
            <v>8.9395973154362416</v>
          </cell>
          <cell r="DN160">
            <v>0</v>
          </cell>
          <cell r="DO160">
            <v>88258</v>
          </cell>
          <cell r="DQ160">
            <v>7954</v>
          </cell>
          <cell r="DS160">
            <v>0</v>
          </cell>
          <cell r="DU160">
            <v>7954</v>
          </cell>
          <cell r="DW160">
            <v>0</v>
          </cell>
          <cell r="DY160">
            <v>5</v>
          </cell>
          <cell r="DZ160">
            <v>0</v>
          </cell>
          <cell r="EA160">
            <v>48924</v>
          </cell>
          <cell r="EC160">
            <v>4465</v>
          </cell>
          <cell r="EE160">
            <v>0</v>
          </cell>
          <cell r="EG160">
            <v>4465</v>
          </cell>
          <cell r="EI160">
            <v>0</v>
          </cell>
          <cell r="EK160">
            <v>14.042031584427603</v>
          </cell>
          <cell r="EL160">
            <v>0</v>
          </cell>
          <cell r="EM160">
            <v>158550</v>
          </cell>
          <cell r="EN160">
            <v>0</v>
          </cell>
          <cell r="EO160">
            <v>12539</v>
          </cell>
          <cell r="EP160">
            <v>0</v>
          </cell>
          <cell r="EQ160">
            <v>0</v>
          </cell>
          <cell r="ER160">
            <v>0</v>
          </cell>
          <cell r="ES160">
            <v>12539</v>
          </cell>
          <cell r="ET160">
            <v>0</v>
          </cell>
          <cell r="EU160">
            <v>109626</v>
          </cell>
          <cell r="EV160">
            <v>0</v>
          </cell>
          <cell r="EW160">
            <v>14.695249169435217</v>
          </cell>
          <cell r="EX160">
            <v>0</v>
          </cell>
          <cell r="EY160">
            <v>125406</v>
          </cell>
          <cell r="EZ160">
            <v>0</v>
          </cell>
          <cell r="FA160">
            <v>13071</v>
          </cell>
          <cell r="FB160">
            <v>0</v>
          </cell>
          <cell r="FC160">
            <v>0</v>
          </cell>
          <cell r="FD160">
            <v>0</v>
          </cell>
          <cell r="FE160">
            <v>13071</v>
          </cell>
          <cell r="FF160">
            <v>0</v>
          </cell>
          <cell r="FG160">
            <v>27406.5</v>
          </cell>
          <cell r="FH160">
            <v>0</v>
          </cell>
          <cell r="FI160">
            <v>11</v>
          </cell>
          <cell r="FJ160">
            <v>0</v>
          </cell>
          <cell r="FK160">
            <v>111760</v>
          </cell>
          <cell r="FL160">
            <v>0</v>
          </cell>
          <cell r="FM160">
            <v>9823</v>
          </cell>
          <cell r="FN160">
            <v>0</v>
          </cell>
          <cell r="FO160">
            <v>0</v>
          </cell>
          <cell r="FQ160">
            <v>9823</v>
          </cell>
          <cell r="FS160">
            <v>26229.556431488912</v>
          </cell>
          <cell r="FU160">
            <v>14.952861952861953</v>
          </cell>
          <cell r="FV160">
            <v>0</v>
          </cell>
          <cell r="FW160">
            <v>138418</v>
          </cell>
          <cell r="FX160">
            <v>0</v>
          </cell>
          <cell r="FY160">
            <v>13353</v>
          </cell>
          <cell r="FZ160">
            <v>0</v>
          </cell>
          <cell r="GA160">
            <v>0</v>
          </cell>
          <cell r="GB160">
            <v>0</v>
          </cell>
          <cell r="GC160">
            <v>13353</v>
          </cell>
          <cell r="GE160">
            <v>52636.620265826532</v>
          </cell>
          <cell r="GG160">
            <v>14</v>
          </cell>
          <cell r="GH160">
            <v>0</v>
          </cell>
          <cell r="GI160">
            <v>129731</v>
          </cell>
          <cell r="GJ160">
            <v>0</v>
          </cell>
          <cell r="GK160">
            <v>12502</v>
          </cell>
          <cell r="GL160">
            <v>0</v>
          </cell>
          <cell r="GM160">
            <v>0</v>
          </cell>
          <cell r="GO160">
            <v>12502</v>
          </cell>
          <cell r="GQ160">
            <v>0</v>
          </cell>
          <cell r="HE160">
            <v>-151</v>
          </cell>
        </row>
        <row r="161">
          <cell r="A161">
            <v>152</v>
          </cell>
          <cell r="B161" t="str">
            <v>LENOX</v>
          </cell>
          <cell r="E161">
            <v>0</v>
          </cell>
          <cell r="F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L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Z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0.02</v>
          </cell>
          <cell r="BF161">
            <v>0</v>
          </cell>
          <cell r="BG161">
            <v>164</v>
          </cell>
          <cell r="BH161">
            <v>0</v>
          </cell>
          <cell r="BL161">
            <v>0</v>
          </cell>
          <cell r="BN161">
            <v>0</v>
          </cell>
          <cell r="BO161">
            <v>30.097657119348003</v>
          </cell>
          <cell r="BP161">
            <v>1.9602935906664953E-2</v>
          </cell>
          <cell r="BQ161">
            <v>5.0847457627118647E-2</v>
          </cell>
          <cell r="BR161">
            <v>0</v>
          </cell>
          <cell r="BS161">
            <v>585.40677966101703</v>
          </cell>
          <cell r="BT161">
            <v>0</v>
          </cell>
          <cell r="BU161">
            <v>38.033898305084747</v>
          </cell>
          <cell r="BW161">
            <v>0</v>
          </cell>
          <cell r="BY161">
            <v>38.033898305084747</v>
          </cell>
          <cell r="CA161">
            <v>651.00677966101705</v>
          </cell>
          <cell r="CE161">
            <v>0</v>
          </cell>
          <cell r="CF161">
            <v>0</v>
          </cell>
          <cell r="CH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351</v>
          </cell>
          <cell r="CN161">
            <v>0</v>
          </cell>
          <cell r="CS161">
            <v>0</v>
          </cell>
          <cell r="CW161">
            <v>0</v>
          </cell>
          <cell r="CY161">
            <v>234</v>
          </cell>
          <cell r="DD161">
            <v>0</v>
          </cell>
          <cell r="DF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1</v>
          </cell>
          <cell r="DN161">
            <v>0</v>
          </cell>
          <cell r="DO161">
            <v>14592</v>
          </cell>
          <cell r="DQ161">
            <v>893</v>
          </cell>
          <cell r="DS161">
            <v>0</v>
          </cell>
          <cell r="DU161">
            <v>893</v>
          </cell>
          <cell r="DW161">
            <v>14592</v>
          </cell>
          <cell r="EG161">
            <v>0</v>
          </cell>
          <cell r="EI161">
            <v>8755.2000000000007</v>
          </cell>
          <cell r="EK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5836.8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Q161">
            <v>0</v>
          </cell>
          <cell r="FS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E161">
            <v>0</v>
          </cell>
          <cell r="GG161">
            <v>1</v>
          </cell>
          <cell r="GH161">
            <v>0</v>
          </cell>
          <cell r="GI161">
            <v>22685</v>
          </cell>
          <cell r="GJ161">
            <v>0</v>
          </cell>
          <cell r="GK161">
            <v>893</v>
          </cell>
          <cell r="GL161">
            <v>0</v>
          </cell>
          <cell r="GM161">
            <v>0</v>
          </cell>
          <cell r="GO161">
            <v>893</v>
          </cell>
          <cell r="GQ161">
            <v>21824.886590154096</v>
          </cell>
          <cell r="HE161">
            <v>-152</v>
          </cell>
        </row>
        <row r="162">
          <cell r="A162">
            <v>153</v>
          </cell>
          <cell r="B162" t="str">
            <v>LEOMINSTER</v>
          </cell>
          <cell r="C162">
            <v>2</v>
          </cell>
          <cell r="D162">
            <v>9048</v>
          </cell>
          <cell r="E162">
            <v>0</v>
          </cell>
          <cell r="F162">
            <v>4429</v>
          </cell>
          <cell r="G162">
            <v>0</v>
          </cell>
          <cell r="I162">
            <v>2</v>
          </cell>
          <cell r="J162">
            <v>9940</v>
          </cell>
          <cell r="K162">
            <v>0</v>
          </cell>
          <cell r="L162">
            <v>17243</v>
          </cell>
          <cell r="M162">
            <v>0</v>
          </cell>
          <cell r="O162">
            <v>2</v>
          </cell>
          <cell r="P162">
            <v>0</v>
          </cell>
          <cell r="Q162">
            <v>10366</v>
          </cell>
          <cell r="R162">
            <v>0</v>
          </cell>
          <cell r="S162">
            <v>0</v>
          </cell>
          <cell r="U162">
            <v>9940</v>
          </cell>
          <cell r="V162">
            <v>0</v>
          </cell>
          <cell r="W162">
            <v>4.76</v>
          </cell>
          <cell r="X162">
            <v>0</v>
          </cell>
          <cell r="Y162">
            <v>28546</v>
          </cell>
          <cell r="Z162">
            <v>0</v>
          </cell>
          <cell r="AA162">
            <v>0</v>
          </cell>
          <cell r="AB162">
            <v>0</v>
          </cell>
          <cell r="AC162">
            <v>18180</v>
          </cell>
          <cell r="AD162">
            <v>0</v>
          </cell>
          <cell r="AE162">
            <v>0</v>
          </cell>
          <cell r="AF162">
            <v>7</v>
          </cell>
          <cell r="AG162">
            <v>0</v>
          </cell>
          <cell r="AH162">
            <v>40894</v>
          </cell>
          <cell r="AJ162">
            <v>0</v>
          </cell>
          <cell r="AL162">
            <v>23256</v>
          </cell>
          <cell r="AN162">
            <v>0</v>
          </cell>
          <cell r="AO162">
            <v>10.71</v>
          </cell>
          <cell r="AP162">
            <v>0</v>
          </cell>
          <cell r="AQ162">
            <v>63880</v>
          </cell>
          <cell r="AR162">
            <v>0</v>
          </cell>
          <cell r="AS162">
            <v>4535</v>
          </cell>
          <cell r="AT162">
            <v>0</v>
          </cell>
          <cell r="AU162">
            <v>37667</v>
          </cell>
          <cell r="AW162">
            <v>7</v>
          </cell>
          <cell r="AY162">
            <v>48846</v>
          </cell>
          <cell r="AZ162">
            <v>20934</v>
          </cell>
          <cell r="BA162">
            <v>0</v>
          </cell>
          <cell r="BB162">
            <v>0</v>
          </cell>
          <cell r="BC162">
            <v>16675</v>
          </cell>
          <cell r="BD162">
            <v>5284</v>
          </cell>
          <cell r="BE162">
            <v>39.76</v>
          </cell>
          <cell r="BF162">
            <v>0</v>
          </cell>
          <cell r="BG162">
            <v>270209</v>
          </cell>
          <cell r="BH162">
            <v>0</v>
          </cell>
          <cell r="BI162">
            <v>47.14</v>
          </cell>
          <cell r="BJ162">
            <v>0</v>
          </cell>
          <cell r="BK162">
            <v>325640</v>
          </cell>
          <cell r="BL162">
            <v>0</v>
          </cell>
          <cell r="BM162">
            <v>14428</v>
          </cell>
          <cell r="BN162">
            <v>0</v>
          </cell>
          <cell r="BO162">
            <v>55018.517214168147</v>
          </cell>
          <cell r="BP162">
            <v>35.834166837383236</v>
          </cell>
          <cell r="BQ162">
            <v>49.830508474576277</v>
          </cell>
          <cell r="BR162">
            <v>0</v>
          </cell>
          <cell r="BS162">
            <v>338942.54237288138</v>
          </cell>
          <cell r="BT162">
            <v>0</v>
          </cell>
          <cell r="BU162">
            <v>36525.220338983054</v>
          </cell>
          <cell r="BW162">
            <v>7872</v>
          </cell>
          <cell r="BY162">
            <v>36525.220338983054</v>
          </cell>
          <cell r="CA162">
            <v>130919.54237288138</v>
          </cell>
          <cell r="CC162">
            <v>59.857627118644068</v>
          </cell>
          <cell r="CD162">
            <v>0</v>
          </cell>
          <cell r="CE162">
            <v>415686.28135593224</v>
          </cell>
          <cell r="CF162">
            <v>0</v>
          </cell>
          <cell r="CG162">
            <v>44253.044067796603</v>
          </cell>
          <cell r="CH162">
            <v>0</v>
          </cell>
          <cell r="CI162">
            <v>22296.474576271186</v>
          </cell>
          <cell r="CJ162">
            <v>0</v>
          </cell>
          <cell r="CK162">
            <v>44253.044067796603</v>
          </cell>
          <cell r="CL162">
            <v>0</v>
          </cell>
          <cell r="CM162">
            <v>98524.738983050862</v>
          </cell>
          <cell r="CN162">
            <v>0</v>
          </cell>
          <cell r="CO162">
            <v>58.934005923731952</v>
          </cell>
          <cell r="CP162">
            <v>0</v>
          </cell>
          <cell r="CQ162">
            <v>450970.46473683714</v>
          </cell>
          <cell r="CS162">
            <v>46210.003368056408</v>
          </cell>
          <cell r="CU162">
            <v>17790.234967925215</v>
          </cell>
          <cell r="CW162">
            <v>46210.003368056408</v>
          </cell>
          <cell r="CY162">
            <v>86651.183380904899</v>
          </cell>
          <cell r="DA162">
            <v>65.380630366452323</v>
          </cell>
          <cell r="DB162">
            <v>0</v>
          </cell>
          <cell r="DC162">
            <v>479902</v>
          </cell>
          <cell r="DD162">
            <v>0</v>
          </cell>
          <cell r="DE162">
            <v>49721</v>
          </cell>
          <cell r="DF162">
            <v>0</v>
          </cell>
          <cell r="DG162">
            <v>61956</v>
          </cell>
          <cell r="DH162">
            <v>0</v>
          </cell>
          <cell r="DI162">
            <v>49721</v>
          </cell>
          <cell r="DJ162">
            <v>0</v>
          </cell>
          <cell r="DK162">
            <v>80800</v>
          </cell>
          <cell r="DL162">
            <v>0</v>
          </cell>
          <cell r="DM162">
            <v>70.533592818570725</v>
          </cell>
          <cell r="DN162">
            <v>0</v>
          </cell>
          <cell r="DO162">
            <v>580161</v>
          </cell>
          <cell r="DQ162">
            <v>59416</v>
          </cell>
          <cell r="DS162">
            <v>37543</v>
          </cell>
          <cell r="DU162">
            <v>59416</v>
          </cell>
          <cell r="DW162">
            <v>131731.59451025966</v>
          </cell>
          <cell r="DY162">
            <v>71.198729841586982</v>
          </cell>
          <cell r="DZ162">
            <v>0</v>
          </cell>
          <cell r="EA162">
            <v>641204</v>
          </cell>
          <cell r="EC162">
            <v>60926</v>
          </cell>
          <cell r="EE162">
            <v>30315</v>
          </cell>
          <cell r="EG162">
            <v>60926</v>
          </cell>
          <cell r="EI162">
            <v>132771.01410526515</v>
          </cell>
          <cell r="EK162">
            <v>65.152329749103927</v>
          </cell>
          <cell r="EL162">
            <v>0</v>
          </cell>
          <cell r="EM162">
            <v>585957</v>
          </cell>
          <cell r="EN162">
            <v>0</v>
          </cell>
          <cell r="EO162">
            <v>56395</v>
          </cell>
          <cell r="EP162">
            <v>0</v>
          </cell>
          <cell r="EQ162">
            <v>20868</v>
          </cell>
          <cell r="ER162">
            <v>0</v>
          </cell>
          <cell r="ES162">
            <v>56395</v>
          </cell>
          <cell r="ET162">
            <v>0</v>
          </cell>
          <cell r="EU162">
            <v>76729.399999999994</v>
          </cell>
          <cell r="EV162">
            <v>0</v>
          </cell>
          <cell r="EW162">
            <v>72.784722222222229</v>
          </cell>
          <cell r="EX162">
            <v>0</v>
          </cell>
          <cell r="EY162">
            <v>621474</v>
          </cell>
          <cell r="EZ162">
            <v>0</v>
          </cell>
          <cell r="FA162">
            <v>59188</v>
          </cell>
          <cell r="FB162">
            <v>0</v>
          </cell>
          <cell r="FC162">
            <v>64459</v>
          </cell>
          <cell r="FD162">
            <v>0</v>
          </cell>
          <cell r="FE162">
            <v>59188</v>
          </cell>
          <cell r="FF162">
            <v>0</v>
          </cell>
          <cell r="FG162">
            <v>59934.2</v>
          </cell>
          <cell r="FH162">
            <v>0</v>
          </cell>
          <cell r="FI162">
            <v>73.633919838929643</v>
          </cell>
          <cell r="FJ162">
            <v>0</v>
          </cell>
          <cell r="FK162">
            <v>672219</v>
          </cell>
          <cell r="FL162">
            <v>0</v>
          </cell>
          <cell r="FM162">
            <v>62170</v>
          </cell>
          <cell r="FN162">
            <v>0</v>
          </cell>
          <cell r="FO162">
            <v>40197</v>
          </cell>
          <cell r="FQ162">
            <v>62170</v>
          </cell>
          <cell r="FS162">
            <v>57063.748747932157</v>
          </cell>
          <cell r="FU162">
            <v>82.796123564491154</v>
          </cell>
          <cell r="FV162">
            <v>0</v>
          </cell>
          <cell r="FW162">
            <v>779828</v>
          </cell>
          <cell r="FX162">
            <v>0</v>
          </cell>
          <cell r="FY162">
            <v>70301</v>
          </cell>
          <cell r="FZ162">
            <v>0</v>
          </cell>
          <cell r="GA162">
            <v>42302</v>
          </cell>
          <cell r="GB162">
            <v>0</v>
          </cell>
          <cell r="GC162">
            <v>70301</v>
          </cell>
          <cell r="GE162">
            <v>125762.91475049265</v>
          </cell>
          <cell r="GG162">
            <v>86.402718552073139</v>
          </cell>
          <cell r="GH162">
            <v>0</v>
          </cell>
          <cell r="GI162">
            <v>835894</v>
          </cell>
          <cell r="GJ162">
            <v>0</v>
          </cell>
          <cell r="GK162">
            <v>76209</v>
          </cell>
          <cell r="GL162">
            <v>0</v>
          </cell>
          <cell r="GM162">
            <v>10997</v>
          </cell>
          <cell r="GO162">
            <v>76209</v>
          </cell>
          <cell r="GQ162">
            <v>53940.228854466804</v>
          </cell>
          <cell r="HE162">
            <v>-153</v>
          </cell>
        </row>
        <row r="163">
          <cell r="A163">
            <v>154</v>
          </cell>
          <cell r="B163" t="str">
            <v>LEVERETT</v>
          </cell>
          <cell r="E163">
            <v>0</v>
          </cell>
          <cell r="F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L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Z163">
            <v>0</v>
          </cell>
          <cell r="BB163">
            <v>0</v>
          </cell>
          <cell r="BC163">
            <v>0</v>
          </cell>
          <cell r="BD163">
            <v>0</v>
          </cell>
          <cell r="BH163">
            <v>0</v>
          </cell>
          <cell r="BL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W163">
            <v>0</v>
          </cell>
          <cell r="BY163">
            <v>0</v>
          </cell>
          <cell r="CA163">
            <v>0</v>
          </cell>
          <cell r="CE163">
            <v>0</v>
          </cell>
          <cell r="CF163">
            <v>0</v>
          </cell>
          <cell r="CH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S163">
            <v>0</v>
          </cell>
          <cell r="CW163">
            <v>0</v>
          </cell>
          <cell r="CY163">
            <v>0</v>
          </cell>
          <cell r="DD163">
            <v>0</v>
          </cell>
          <cell r="DF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2.7404844290657442</v>
          </cell>
          <cell r="DN163">
            <v>0</v>
          </cell>
          <cell r="DO163">
            <v>42891</v>
          </cell>
          <cell r="DQ163">
            <v>2447</v>
          </cell>
          <cell r="DS163">
            <v>0</v>
          </cell>
          <cell r="DU163">
            <v>2447</v>
          </cell>
          <cell r="DW163">
            <v>42891</v>
          </cell>
          <cell r="DY163">
            <v>2</v>
          </cell>
          <cell r="DZ163">
            <v>0</v>
          </cell>
          <cell r="EA163">
            <v>30478</v>
          </cell>
          <cell r="EC163">
            <v>1786</v>
          </cell>
          <cell r="EE163">
            <v>0</v>
          </cell>
          <cell r="EG163">
            <v>1786</v>
          </cell>
          <cell r="EI163">
            <v>25734.6</v>
          </cell>
          <cell r="EK163">
            <v>3</v>
          </cell>
          <cell r="EL163">
            <v>0</v>
          </cell>
          <cell r="EM163">
            <v>41781</v>
          </cell>
          <cell r="EN163">
            <v>0</v>
          </cell>
          <cell r="EO163">
            <v>2679</v>
          </cell>
          <cell r="EP163">
            <v>0</v>
          </cell>
          <cell r="EQ163">
            <v>0</v>
          </cell>
          <cell r="ER163">
            <v>0</v>
          </cell>
          <cell r="ES163">
            <v>2679</v>
          </cell>
          <cell r="ET163">
            <v>0</v>
          </cell>
          <cell r="EU163">
            <v>28459.4</v>
          </cell>
          <cell r="EV163">
            <v>0</v>
          </cell>
          <cell r="EW163">
            <v>4</v>
          </cell>
          <cell r="EX163">
            <v>0</v>
          </cell>
          <cell r="EY163">
            <v>58788</v>
          </cell>
          <cell r="EZ163">
            <v>0</v>
          </cell>
          <cell r="FA163">
            <v>3572</v>
          </cell>
          <cell r="FB163">
            <v>0</v>
          </cell>
          <cell r="FC163">
            <v>0</v>
          </cell>
          <cell r="FD163">
            <v>0</v>
          </cell>
          <cell r="FE163">
            <v>3572</v>
          </cell>
          <cell r="FF163">
            <v>0</v>
          </cell>
          <cell r="FG163">
            <v>19832.75</v>
          </cell>
          <cell r="FH163">
            <v>0</v>
          </cell>
          <cell r="FI163">
            <v>2</v>
          </cell>
          <cell r="FJ163">
            <v>0</v>
          </cell>
          <cell r="FK163">
            <v>33180</v>
          </cell>
          <cell r="FL163">
            <v>0</v>
          </cell>
          <cell r="FM163">
            <v>1786</v>
          </cell>
          <cell r="FN163">
            <v>0</v>
          </cell>
          <cell r="FO163">
            <v>0</v>
          </cell>
          <cell r="FQ163">
            <v>1786</v>
          </cell>
          <cell r="FS163">
            <v>6773.564141494272</v>
          </cell>
          <cell r="FU163">
            <v>2</v>
          </cell>
          <cell r="FV163">
            <v>0</v>
          </cell>
          <cell r="FW163">
            <v>31828</v>
          </cell>
          <cell r="FX163">
            <v>0</v>
          </cell>
          <cell r="FY163">
            <v>1786</v>
          </cell>
          <cell r="FZ163">
            <v>0</v>
          </cell>
          <cell r="GA163">
            <v>0</v>
          </cell>
          <cell r="GB163">
            <v>0</v>
          </cell>
          <cell r="GC163">
            <v>1786</v>
          </cell>
          <cell r="GE163">
            <v>6890.5784744404782</v>
          </cell>
          <cell r="GG163">
            <v>1</v>
          </cell>
          <cell r="GH163">
            <v>0</v>
          </cell>
          <cell r="GI163">
            <v>18724</v>
          </cell>
          <cell r="GJ163">
            <v>0</v>
          </cell>
          <cell r="GK163">
            <v>893</v>
          </cell>
          <cell r="GL163">
            <v>0</v>
          </cell>
          <cell r="GM163">
            <v>0</v>
          </cell>
          <cell r="GO163">
            <v>893</v>
          </cell>
          <cell r="GQ163">
            <v>0</v>
          </cell>
          <cell r="HE163">
            <v>-154</v>
          </cell>
        </row>
        <row r="164">
          <cell r="A164">
            <v>155</v>
          </cell>
          <cell r="B164" t="str">
            <v>LEXINGTON</v>
          </cell>
          <cell r="E164">
            <v>0</v>
          </cell>
          <cell r="F164">
            <v>0</v>
          </cell>
          <cell r="I164">
            <v>1</v>
          </cell>
          <cell r="J164">
            <v>5009</v>
          </cell>
          <cell r="K164">
            <v>0</v>
          </cell>
          <cell r="L164">
            <v>0</v>
          </cell>
          <cell r="M164">
            <v>2505</v>
          </cell>
          <cell r="O164">
            <v>3</v>
          </cell>
          <cell r="P164">
            <v>0</v>
          </cell>
          <cell r="Q164">
            <v>20369</v>
          </cell>
          <cell r="R164">
            <v>0</v>
          </cell>
          <cell r="S164">
            <v>0</v>
          </cell>
          <cell r="U164">
            <v>0</v>
          </cell>
          <cell r="V164">
            <v>8147</v>
          </cell>
          <cell r="W164">
            <v>3</v>
          </cell>
          <cell r="X164">
            <v>0</v>
          </cell>
          <cell r="Y164">
            <v>21757</v>
          </cell>
          <cell r="Z164">
            <v>0</v>
          </cell>
          <cell r="AA164">
            <v>0</v>
          </cell>
          <cell r="AB164">
            <v>0</v>
          </cell>
          <cell r="AC164">
            <v>1388</v>
          </cell>
          <cell r="AD164">
            <v>0</v>
          </cell>
          <cell r="AE164">
            <v>8704</v>
          </cell>
          <cell r="AF164">
            <v>1</v>
          </cell>
          <cell r="AG164">
            <v>0</v>
          </cell>
          <cell r="AH164">
            <v>8329</v>
          </cell>
          <cell r="AJ164">
            <v>0</v>
          </cell>
          <cell r="AL164">
            <v>833</v>
          </cell>
          <cell r="AN164">
            <v>0</v>
          </cell>
          <cell r="AO164">
            <v>1</v>
          </cell>
          <cell r="AP164">
            <v>0</v>
          </cell>
          <cell r="AQ164">
            <v>9326</v>
          </cell>
          <cell r="AR164">
            <v>0</v>
          </cell>
          <cell r="AS164">
            <v>0</v>
          </cell>
          <cell r="AT164">
            <v>0</v>
          </cell>
          <cell r="AU164">
            <v>1552</v>
          </cell>
          <cell r="AZ164">
            <v>0</v>
          </cell>
          <cell r="BB164">
            <v>0</v>
          </cell>
          <cell r="BC164">
            <v>533</v>
          </cell>
          <cell r="BD164">
            <v>0</v>
          </cell>
          <cell r="BH164">
            <v>0</v>
          </cell>
          <cell r="BL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W164">
            <v>0</v>
          </cell>
          <cell r="BY164">
            <v>0</v>
          </cell>
          <cell r="CA164">
            <v>0</v>
          </cell>
          <cell r="CE164">
            <v>0</v>
          </cell>
          <cell r="CF164">
            <v>0</v>
          </cell>
          <cell r="CH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S164">
            <v>0</v>
          </cell>
          <cell r="CW164">
            <v>0</v>
          </cell>
          <cell r="CY164">
            <v>0</v>
          </cell>
          <cell r="DD164">
            <v>0</v>
          </cell>
          <cell r="DF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U164">
            <v>0</v>
          </cell>
          <cell r="DW164">
            <v>0</v>
          </cell>
          <cell r="DY164">
            <v>2</v>
          </cell>
          <cell r="DZ164">
            <v>0</v>
          </cell>
          <cell r="EA164">
            <v>29030</v>
          </cell>
          <cell r="EC164">
            <v>1786</v>
          </cell>
          <cell r="EE164">
            <v>0</v>
          </cell>
          <cell r="EG164">
            <v>1786</v>
          </cell>
          <cell r="EI164">
            <v>29030</v>
          </cell>
          <cell r="EK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17418</v>
          </cell>
          <cell r="EV164">
            <v>0</v>
          </cell>
          <cell r="EW164">
            <v>0.73720136518771329</v>
          </cell>
          <cell r="EX164">
            <v>0</v>
          </cell>
          <cell r="EY164">
            <v>10960</v>
          </cell>
          <cell r="EZ164">
            <v>0</v>
          </cell>
          <cell r="FA164">
            <v>650</v>
          </cell>
          <cell r="FB164">
            <v>0</v>
          </cell>
          <cell r="FC164">
            <v>0</v>
          </cell>
          <cell r="FD164">
            <v>0</v>
          </cell>
          <cell r="FE164">
            <v>650</v>
          </cell>
          <cell r="FF164">
            <v>0</v>
          </cell>
          <cell r="FG164">
            <v>22572</v>
          </cell>
          <cell r="FH164">
            <v>0</v>
          </cell>
          <cell r="FI164">
            <v>2</v>
          </cell>
          <cell r="FJ164">
            <v>0</v>
          </cell>
          <cell r="FK164">
            <v>30240</v>
          </cell>
          <cell r="FL164">
            <v>0</v>
          </cell>
          <cell r="FM164">
            <v>1786</v>
          </cell>
          <cell r="FN164">
            <v>0</v>
          </cell>
          <cell r="FO164">
            <v>0</v>
          </cell>
          <cell r="FQ164">
            <v>1786</v>
          </cell>
          <cell r="FS164">
            <v>21074.374058029513</v>
          </cell>
          <cell r="FU164">
            <v>2</v>
          </cell>
          <cell r="FV164">
            <v>0</v>
          </cell>
          <cell r="FW164">
            <v>28100</v>
          </cell>
          <cell r="FX164">
            <v>0</v>
          </cell>
          <cell r="FY164">
            <v>1786</v>
          </cell>
          <cell r="FZ164">
            <v>0</v>
          </cell>
          <cell r="GA164">
            <v>0</v>
          </cell>
          <cell r="GB164">
            <v>0</v>
          </cell>
          <cell r="GC164">
            <v>1786</v>
          </cell>
          <cell r="GE164">
            <v>7360.3353255768307</v>
          </cell>
          <cell r="GG164">
            <v>2</v>
          </cell>
          <cell r="GH164">
            <v>0</v>
          </cell>
          <cell r="GI164">
            <v>28644</v>
          </cell>
          <cell r="GJ164">
            <v>0</v>
          </cell>
          <cell r="GK164">
            <v>1786</v>
          </cell>
          <cell r="GL164">
            <v>0</v>
          </cell>
          <cell r="GM164">
            <v>0</v>
          </cell>
          <cell r="GO164">
            <v>1786</v>
          </cell>
          <cell r="GQ164">
            <v>523.3739609893687</v>
          </cell>
          <cell r="HE164">
            <v>-155</v>
          </cell>
        </row>
        <row r="165">
          <cell r="A165">
            <v>156</v>
          </cell>
          <cell r="B165" t="str">
            <v>LEYDEN</v>
          </cell>
          <cell r="E165">
            <v>0</v>
          </cell>
          <cell r="F165">
            <v>0</v>
          </cell>
          <cell r="J165">
            <v>0</v>
          </cell>
          <cell r="K165">
            <v>0</v>
          </cell>
          <cell r="L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L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Z165">
            <v>0</v>
          </cell>
          <cell r="BB165">
            <v>0</v>
          </cell>
          <cell r="BC165">
            <v>0</v>
          </cell>
          <cell r="BD165">
            <v>0</v>
          </cell>
          <cell r="BH165">
            <v>0</v>
          </cell>
          <cell r="BL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W165">
            <v>0</v>
          </cell>
          <cell r="BY165">
            <v>0</v>
          </cell>
          <cell r="CA165">
            <v>0</v>
          </cell>
          <cell r="CE165">
            <v>0</v>
          </cell>
          <cell r="CF165">
            <v>0</v>
          </cell>
          <cell r="CH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S165">
            <v>0</v>
          </cell>
          <cell r="CW165">
            <v>0</v>
          </cell>
          <cell r="CY165">
            <v>0</v>
          </cell>
          <cell r="DD165">
            <v>0</v>
          </cell>
          <cell r="DF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U165">
            <v>0</v>
          </cell>
          <cell r="DW165">
            <v>0</v>
          </cell>
          <cell r="EG165">
            <v>0</v>
          </cell>
          <cell r="EI165">
            <v>0</v>
          </cell>
          <cell r="EK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Q165">
            <v>0</v>
          </cell>
          <cell r="FS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E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O165">
            <v>0</v>
          </cell>
          <cell r="GQ165">
            <v>0</v>
          </cell>
          <cell r="HE165">
            <v>-156</v>
          </cell>
        </row>
        <row r="166">
          <cell r="A166">
            <v>157</v>
          </cell>
          <cell r="B166" t="str">
            <v>LINCOLN</v>
          </cell>
          <cell r="E166">
            <v>0</v>
          </cell>
          <cell r="F166">
            <v>0</v>
          </cell>
          <cell r="J166">
            <v>0</v>
          </cell>
          <cell r="K166">
            <v>0</v>
          </cell>
          <cell r="L166">
            <v>0</v>
          </cell>
          <cell r="Q166">
            <v>0</v>
          </cell>
          <cell r="R166">
            <v>0</v>
          </cell>
          <cell r="S166">
            <v>0</v>
          </cell>
          <cell r="U166">
            <v>0</v>
          </cell>
          <cell r="V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L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Z166">
            <v>0</v>
          </cell>
          <cell r="BB166">
            <v>0</v>
          </cell>
          <cell r="BC166">
            <v>0</v>
          </cell>
          <cell r="BD166">
            <v>0</v>
          </cell>
          <cell r="BH166">
            <v>0</v>
          </cell>
          <cell r="BL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0.17006802721088435</v>
          </cell>
          <cell r="BR166">
            <v>0</v>
          </cell>
          <cell r="BS166">
            <v>2039.7959183673472</v>
          </cell>
          <cell r="BT166">
            <v>0</v>
          </cell>
          <cell r="BU166">
            <v>127.21088435374149</v>
          </cell>
          <cell r="BW166">
            <v>0</v>
          </cell>
          <cell r="BY166">
            <v>127.21088435374149</v>
          </cell>
          <cell r="CA166">
            <v>2039.7959183673472</v>
          </cell>
          <cell r="CC166">
            <v>0.69283276450511944</v>
          </cell>
          <cell r="CD166">
            <v>0</v>
          </cell>
          <cell r="CE166">
            <v>9148.8566552901029</v>
          </cell>
          <cell r="CF166">
            <v>0</v>
          </cell>
          <cell r="CG166">
            <v>537.63822525597266</v>
          </cell>
          <cell r="CH166">
            <v>0</v>
          </cell>
          <cell r="CI166">
            <v>0</v>
          </cell>
          <cell r="CJ166">
            <v>0</v>
          </cell>
          <cell r="CK166">
            <v>537.63822525597266</v>
          </cell>
          <cell r="CL166">
            <v>0</v>
          </cell>
          <cell r="CM166">
            <v>8333.0607369227546</v>
          </cell>
          <cell r="CN166">
            <v>0</v>
          </cell>
          <cell r="CO166">
            <v>2</v>
          </cell>
          <cell r="CP166">
            <v>0</v>
          </cell>
          <cell r="CQ166">
            <v>28499.729546403505</v>
          </cell>
          <cell r="CS166">
            <v>1622</v>
          </cell>
          <cell r="CU166">
            <v>0</v>
          </cell>
          <cell r="CW166">
            <v>1622</v>
          </cell>
          <cell r="CY166">
            <v>24431.872891113402</v>
          </cell>
          <cell r="DA166">
            <v>1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14763</v>
          </cell>
          <cell r="DH166">
            <v>0</v>
          </cell>
          <cell r="DI166">
            <v>0</v>
          </cell>
          <cell r="DJ166">
            <v>0</v>
          </cell>
          <cell r="DK166">
            <v>14454</v>
          </cell>
          <cell r="DL166">
            <v>0</v>
          </cell>
          <cell r="DU166">
            <v>0</v>
          </cell>
          <cell r="DW166">
            <v>7740.3491564453616</v>
          </cell>
          <cell r="EG166">
            <v>0</v>
          </cell>
          <cell r="EI166">
            <v>0</v>
          </cell>
          <cell r="EK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1.3367346938775511</v>
          </cell>
          <cell r="FJ166">
            <v>0</v>
          </cell>
          <cell r="FK166">
            <v>25032</v>
          </cell>
          <cell r="FL166">
            <v>0</v>
          </cell>
          <cell r="FM166">
            <v>1185</v>
          </cell>
          <cell r="FN166">
            <v>0</v>
          </cell>
          <cell r="FO166">
            <v>0</v>
          </cell>
          <cell r="FQ166">
            <v>1185</v>
          </cell>
          <cell r="FS166">
            <v>23957.026858337635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E166">
            <v>6092.7220195052651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O166">
            <v>0</v>
          </cell>
          <cell r="GQ166">
            <v>0</v>
          </cell>
          <cell r="HE166">
            <v>-157</v>
          </cell>
        </row>
        <row r="167">
          <cell r="A167">
            <v>158</v>
          </cell>
          <cell r="B167" t="str">
            <v>LITTLETON</v>
          </cell>
          <cell r="C167">
            <v>16</v>
          </cell>
          <cell r="D167">
            <v>92845</v>
          </cell>
          <cell r="E167">
            <v>0</v>
          </cell>
          <cell r="F167">
            <v>0</v>
          </cell>
          <cell r="G167">
            <v>46423</v>
          </cell>
          <cell r="I167">
            <v>21</v>
          </cell>
          <cell r="J167">
            <v>134127</v>
          </cell>
          <cell r="K167">
            <v>0</v>
          </cell>
          <cell r="L167">
            <v>0</v>
          </cell>
          <cell r="M167">
            <v>53655</v>
          </cell>
          <cell r="O167">
            <v>26</v>
          </cell>
          <cell r="P167">
            <v>0</v>
          </cell>
          <cell r="Q167">
            <v>152975</v>
          </cell>
          <cell r="R167">
            <v>0</v>
          </cell>
          <cell r="S167">
            <v>6119</v>
          </cell>
          <cell r="U167">
            <v>25548</v>
          </cell>
          <cell r="V167">
            <v>0</v>
          </cell>
          <cell r="W167">
            <v>28.2</v>
          </cell>
          <cell r="X167">
            <v>0</v>
          </cell>
          <cell r="Y167">
            <v>162235</v>
          </cell>
          <cell r="Z167">
            <v>0</v>
          </cell>
          <cell r="AA167">
            <v>0</v>
          </cell>
          <cell r="AB167">
            <v>0</v>
          </cell>
          <cell r="AC167">
            <v>9260</v>
          </cell>
          <cell r="AD167">
            <v>0</v>
          </cell>
          <cell r="AE167">
            <v>0</v>
          </cell>
          <cell r="AF167">
            <v>36.200000000000003</v>
          </cell>
          <cell r="AG167">
            <v>0</v>
          </cell>
          <cell r="AH167">
            <v>215668</v>
          </cell>
          <cell r="AJ167">
            <v>6040</v>
          </cell>
          <cell r="AL167">
            <v>58989</v>
          </cell>
          <cell r="AN167">
            <v>0</v>
          </cell>
          <cell r="AO167">
            <v>28.12</v>
          </cell>
          <cell r="AP167">
            <v>0</v>
          </cell>
          <cell r="AQ167">
            <v>200394</v>
          </cell>
          <cell r="AR167">
            <v>0</v>
          </cell>
          <cell r="AS167">
            <v>0</v>
          </cell>
          <cell r="AT167">
            <v>0</v>
          </cell>
          <cell r="AU167">
            <v>35764</v>
          </cell>
          <cell r="AW167">
            <v>38.630000000000003</v>
          </cell>
          <cell r="AY167">
            <v>307067</v>
          </cell>
          <cell r="AZ167">
            <v>0</v>
          </cell>
          <cell r="BA167">
            <v>0</v>
          </cell>
          <cell r="BB167">
            <v>0</v>
          </cell>
          <cell r="BC167">
            <v>113990</v>
          </cell>
          <cell r="BD167">
            <v>167</v>
          </cell>
          <cell r="BE167">
            <v>50.72</v>
          </cell>
          <cell r="BF167">
            <v>0</v>
          </cell>
          <cell r="BG167">
            <v>413344</v>
          </cell>
          <cell r="BH167">
            <v>0</v>
          </cell>
          <cell r="BI167">
            <v>48.73</v>
          </cell>
          <cell r="BJ167">
            <v>0</v>
          </cell>
          <cell r="BK167">
            <v>443380</v>
          </cell>
          <cell r="BL167">
            <v>0</v>
          </cell>
          <cell r="BM167">
            <v>0</v>
          </cell>
          <cell r="BN167">
            <v>0</v>
          </cell>
          <cell r="BO167">
            <v>41742.575241843384</v>
          </cell>
          <cell r="BP167">
            <v>27.187399464353803</v>
          </cell>
          <cell r="BQ167">
            <v>60.799811698246444</v>
          </cell>
          <cell r="BR167">
            <v>0</v>
          </cell>
          <cell r="BS167">
            <v>528755.42516466661</v>
          </cell>
          <cell r="BT167">
            <v>0</v>
          </cell>
          <cell r="BU167">
            <v>45478.259150288344</v>
          </cell>
          <cell r="BW167">
            <v>0</v>
          </cell>
          <cell r="BY167">
            <v>45478.259150288344</v>
          </cell>
          <cell r="CA167">
            <v>145907.8251646666</v>
          </cell>
          <cell r="CC167">
            <v>55</v>
          </cell>
          <cell r="CD167">
            <v>0</v>
          </cell>
          <cell r="CE167">
            <v>489237</v>
          </cell>
          <cell r="CF167">
            <v>0</v>
          </cell>
          <cell r="CG167">
            <v>42680</v>
          </cell>
          <cell r="CH167">
            <v>0</v>
          </cell>
          <cell r="CI167">
            <v>0</v>
          </cell>
          <cell r="CJ167">
            <v>0</v>
          </cell>
          <cell r="CK167">
            <v>42680</v>
          </cell>
          <cell r="CL167">
            <v>0</v>
          </cell>
          <cell r="CM167">
            <v>63239</v>
          </cell>
          <cell r="CN167">
            <v>0</v>
          </cell>
          <cell r="CO167">
            <v>55</v>
          </cell>
          <cell r="CP167">
            <v>0</v>
          </cell>
          <cell r="CQ167">
            <v>495150</v>
          </cell>
          <cell r="CS167">
            <v>43794</v>
          </cell>
          <cell r="CU167">
            <v>10144</v>
          </cell>
          <cell r="CW167">
            <v>43794</v>
          </cell>
          <cell r="CY167">
            <v>40063</v>
          </cell>
          <cell r="DA167">
            <v>58</v>
          </cell>
          <cell r="DB167">
            <v>0</v>
          </cell>
          <cell r="DC167">
            <v>573697</v>
          </cell>
          <cell r="DD167">
            <v>0</v>
          </cell>
          <cell r="DE167">
            <v>48948</v>
          </cell>
          <cell r="DF167">
            <v>0</v>
          </cell>
          <cell r="DG167">
            <v>0</v>
          </cell>
          <cell r="DH167">
            <v>0</v>
          </cell>
          <cell r="DI167">
            <v>48948</v>
          </cell>
          <cell r="DJ167">
            <v>0</v>
          </cell>
          <cell r="DK167">
            <v>82095</v>
          </cell>
          <cell r="DL167">
            <v>0</v>
          </cell>
          <cell r="DM167">
            <v>56.789766173849216</v>
          </cell>
          <cell r="DN167">
            <v>0</v>
          </cell>
          <cell r="DO167">
            <v>591876</v>
          </cell>
          <cell r="DQ167">
            <v>49820</v>
          </cell>
          <cell r="DS167">
            <v>11675</v>
          </cell>
          <cell r="DU167">
            <v>49820</v>
          </cell>
          <cell r="DW167">
            <v>67672.399999999994</v>
          </cell>
          <cell r="DY167">
            <v>65</v>
          </cell>
          <cell r="DZ167">
            <v>0</v>
          </cell>
          <cell r="EA167">
            <v>656948</v>
          </cell>
          <cell r="EC167">
            <v>56259</v>
          </cell>
          <cell r="EE167">
            <v>21829</v>
          </cell>
          <cell r="EG167">
            <v>56259</v>
          </cell>
          <cell r="EI167">
            <v>107398.2</v>
          </cell>
          <cell r="EK167">
            <v>55.793706293706293</v>
          </cell>
          <cell r="EL167">
            <v>0</v>
          </cell>
          <cell r="EM167">
            <v>597430</v>
          </cell>
          <cell r="EN167">
            <v>0</v>
          </cell>
          <cell r="EO167">
            <v>49824</v>
          </cell>
          <cell r="EP167">
            <v>0</v>
          </cell>
          <cell r="EQ167">
            <v>0</v>
          </cell>
          <cell r="ER167">
            <v>0</v>
          </cell>
          <cell r="ES167">
            <v>49824</v>
          </cell>
          <cell r="ET167">
            <v>0</v>
          </cell>
          <cell r="EU167">
            <v>46314.799999999996</v>
          </cell>
          <cell r="EV167">
            <v>0</v>
          </cell>
          <cell r="EW167">
            <v>58.433098591549296</v>
          </cell>
          <cell r="EX167">
            <v>0</v>
          </cell>
          <cell r="EY167">
            <v>631612</v>
          </cell>
          <cell r="EZ167">
            <v>0</v>
          </cell>
          <cell r="FA167">
            <v>49469</v>
          </cell>
          <cell r="FB167">
            <v>0</v>
          </cell>
          <cell r="FC167">
            <v>37026</v>
          </cell>
          <cell r="FD167">
            <v>0</v>
          </cell>
          <cell r="FE167">
            <v>49469</v>
          </cell>
          <cell r="FF167">
            <v>0</v>
          </cell>
          <cell r="FG167">
            <v>60210.8</v>
          </cell>
          <cell r="FH167">
            <v>0</v>
          </cell>
          <cell r="FI167">
            <v>53.808873720136525</v>
          </cell>
          <cell r="FJ167">
            <v>0</v>
          </cell>
          <cell r="FK167">
            <v>613468</v>
          </cell>
          <cell r="FL167">
            <v>0</v>
          </cell>
          <cell r="FM167">
            <v>47150</v>
          </cell>
          <cell r="FN167">
            <v>0</v>
          </cell>
          <cell r="FO167">
            <v>12563</v>
          </cell>
          <cell r="FQ167">
            <v>47150</v>
          </cell>
          <cell r="FS167">
            <v>8178.5224120295725</v>
          </cell>
          <cell r="FU167">
            <v>51</v>
          </cell>
          <cell r="FV167">
            <v>0</v>
          </cell>
          <cell r="FW167">
            <v>617467</v>
          </cell>
          <cell r="FX167">
            <v>0</v>
          </cell>
          <cell r="FY167">
            <v>44530</v>
          </cell>
          <cell r="FZ167">
            <v>0</v>
          </cell>
          <cell r="GA167">
            <v>13210</v>
          </cell>
          <cell r="GB167">
            <v>0</v>
          </cell>
          <cell r="GC167">
            <v>44530</v>
          </cell>
          <cell r="GE167">
            <v>12213.191334880761</v>
          </cell>
          <cell r="GG167">
            <v>62.814685314685313</v>
          </cell>
          <cell r="GH167">
            <v>0</v>
          </cell>
          <cell r="GI167">
            <v>757116</v>
          </cell>
          <cell r="GJ167">
            <v>0</v>
          </cell>
          <cell r="GK167">
            <v>54196</v>
          </cell>
          <cell r="GL167">
            <v>0</v>
          </cell>
          <cell r="GM167">
            <v>26870</v>
          </cell>
          <cell r="GO167">
            <v>54196</v>
          </cell>
          <cell r="GQ167">
            <v>134354.13654081681</v>
          </cell>
          <cell r="HE167">
            <v>-158</v>
          </cell>
        </row>
        <row r="168">
          <cell r="A168">
            <v>159</v>
          </cell>
          <cell r="B168" t="str">
            <v>LONGMEADOW</v>
          </cell>
          <cell r="E168">
            <v>0</v>
          </cell>
          <cell r="F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0.46</v>
          </cell>
          <cell r="X168">
            <v>0</v>
          </cell>
          <cell r="Y168">
            <v>2645</v>
          </cell>
          <cell r="Z168">
            <v>0</v>
          </cell>
          <cell r="AA168">
            <v>0</v>
          </cell>
          <cell r="AB168">
            <v>0</v>
          </cell>
          <cell r="AC168">
            <v>2645</v>
          </cell>
          <cell r="AD168">
            <v>0</v>
          </cell>
          <cell r="AE168">
            <v>1058</v>
          </cell>
          <cell r="AF168">
            <v>1.1000000000000001</v>
          </cell>
          <cell r="AG168">
            <v>0</v>
          </cell>
          <cell r="AH168">
            <v>7095</v>
          </cell>
          <cell r="AJ168">
            <v>0</v>
          </cell>
          <cell r="AL168">
            <v>6037</v>
          </cell>
          <cell r="AN168">
            <v>0</v>
          </cell>
          <cell r="AO168">
            <v>2</v>
          </cell>
          <cell r="AP168">
            <v>0</v>
          </cell>
          <cell r="AQ168">
            <v>14702</v>
          </cell>
          <cell r="AR168">
            <v>0</v>
          </cell>
          <cell r="AS168">
            <v>0</v>
          </cell>
          <cell r="AT168">
            <v>0</v>
          </cell>
          <cell r="AU168">
            <v>11335</v>
          </cell>
          <cell r="AW168">
            <v>3.71</v>
          </cell>
          <cell r="AY168">
            <v>18829</v>
          </cell>
          <cell r="AZ168">
            <v>0</v>
          </cell>
          <cell r="BA168">
            <v>6948</v>
          </cell>
          <cell r="BB168">
            <v>0</v>
          </cell>
          <cell r="BC168">
            <v>9322</v>
          </cell>
          <cell r="BD168">
            <v>13</v>
          </cell>
          <cell r="BE168">
            <v>2</v>
          </cell>
          <cell r="BF168">
            <v>0</v>
          </cell>
          <cell r="BG168">
            <v>14874</v>
          </cell>
          <cell r="BH168">
            <v>0</v>
          </cell>
          <cell r="BI168">
            <v>2</v>
          </cell>
          <cell r="BJ168">
            <v>0</v>
          </cell>
          <cell r="BK168">
            <v>14786</v>
          </cell>
          <cell r="BL168">
            <v>0</v>
          </cell>
          <cell r="BM168">
            <v>0</v>
          </cell>
          <cell r="BN168">
            <v>0</v>
          </cell>
          <cell r="BO168">
            <v>504.93102004694794</v>
          </cell>
          <cell r="BP168">
            <v>0.32886714019025476</v>
          </cell>
          <cell r="BQ168">
            <v>4</v>
          </cell>
          <cell r="BR168">
            <v>0</v>
          </cell>
          <cell r="BS168">
            <v>31361.202032524641</v>
          </cell>
          <cell r="BT168">
            <v>0</v>
          </cell>
          <cell r="BU168">
            <v>2969.351122873376</v>
          </cell>
          <cell r="BW168">
            <v>0</v>
          </cell>
          <cell r="BY168">
            <v>2969.351122873376</v>
          </cell>
          <cell r="CA168">
            <v>16575.202032524641</v>
          </cell>
          <cell r="CC168">
            <v>2</v>
          </cell>
          <cell r="CD168">
            <v>0</v>
          </cell>
          <cell r="CE168">
            <v>16159.379168182368</v>
          </cell>
          <cell r="CF168">
            <v>0</v>
          </cell>
          <cell r="CG168">
            <v>1543.1550866981931</v>
          </cell>
          <cell r="CH168">
            <v>0</v>
          </cell>
          <cell r="CI168">
            <v>0</v>
          </cell>
          <cell r="CJ168">
            <v>0</v>
          </cell>
          <cell r="CK168">
            <v>1543.1550866981931</v>
          </cell>
          <cell r="CL168">
            <v>0</v>
          </cell>
          <cell r="CM168">
            <v>9945</v>
          </cell>
          <cell r="CN168">
            <v>0</v>
          </cell>
          <cell r="CO168">
            <v>2.4382046524903669</v>
          </cell>
          <cell r="CP168">
            <v>0</v>
          </cell>
          <cell r="CQ168">
            <v>21340.463856996943</v>
          </cell>
          <cell r="CS168">
            <v>1974.4028184848562</v>
          </cell>
          <cell r="CU168">
            <v>0</v>
          </cell>
          <cell r="CW168">
            <v>1974.4028184848562</v>
          </cell>
          <cell r="CY168">
            <v>11811.084688814575</v>
          </cell>
          <cell r="DA168">
            <v>3.488294314381271</v>
          </cell>
          <cell r="DB168">
            <v>0</v>
          </cell>
          <cell r="DC168">
            <v>34413</v>
          </cell>
          <cell r="DD168">
            <v>0</v>
          </cell>
          <cell r="DE168">
            <v>2922</v>
          </cell>
          <cell r="DF168">
            <v>0</v>
          </cell>
          <cell r="DG168">
            <v>0</v>
          </cell>
          <cell r="DH168">
            <v>0</v>
          </cell>
          <cell r="DI168">
            <v>2922</v>
          </cell>
          <cell r="DJ168">
            <v>0</v>
          </cell>
          <cell r="DK168">
            <v>16181</v>
          </cell>
          <cell r="DL168">
            <v>0</v>
          </cell>
          <cell r="DM168">
            <v>3</v>
          </cell>
          <cell r="DN168">
            <v>0</v>
          </cell>
          <cell r="DO168">
            <v>33975</v>
          </cell>
          <cell r="DQ168">
            <v>2634</v>
          </cell>
          <cell r="DS168">
            <v>0</v>
          </cell>
          <cell r="DU168">
            <v>2634</v>
          </cell>
          <cell r="DW168">
            <v>9915.9555613276643</v>
          </cell>
          <cell r="DY168">
            <v>4</v>
          </cell>
          <cell r="DZ168">
            <v>0</v>
          </cell>
          <cell r="EA168">
            <v>43036</v>
          </cell>
          <cell r="EC168">
            <v>3528</v>
          </cell>
          <cell r="EE168">
            <v>0</v>
          </cell>
          <cell r="EG168">
            <v>3528</v>
          </cell>
          <cell r="EI168">
            <v>14290.014457201223</v>
          </cell>
          <cell r="EK168">
            <v>6.7654964083535507</v>
          </cell>
          <cell r="EL168">
            <v>0</v>
          </cell>
          <cell r="EM168">
            <v>74790</v>
          </cell>
          <cell r="EN168">
            <v>0</v>
          </cell>
          <cell r="EO168">
            <v>5954</v>
          </cell>
          <cell r="EP168">
            <v>0</v>
          </cell>
          <cell r="EQ168">
            <v>0</v>
          </cell>
          <cell r="ER168">
            <v>0</v>
          </cell>
          <cell r="ES168">
            <v>5954</v>
          </cell>
          <cell r="ET168">
            <v>0</v>
          </cell>
          <cell r="EU168">
            <v>37190.6</v>
          </cell>
          <cell r="EV168">
            <v>0</v>
          </cell>
          <cell r="EW168">
            <v>9.0034129692832767</v>
          </cell>
          <cell r="EX168">
            <v>0</v>
          </cell>
          <cell r="EY168">
            <v>105724</v>
          </cell>
          <cell r="EZ168">
            <v>0</v>
          </cell>
          <cell r="FA168">
            <v>8040</v>
          </cell>
          <cell r="FB168">
            <v>0</v>
          </cell>
          <cell r="FC168">
            <v>0</v>
          </cell>
          <cell r="FD168">
            <v>0</v>
          </cell>
          <cell r="FE168">
            <v>8040</v>
          </cell>
          <cell r="FF168">
            <v>0</v>
          </cell>
          <cell r="FG168">
            <v>42496.9</v>
          </cell>
          <cell r="FH168">
            <v>0</v>
          </cell>
          <cell r="FI168">
            <v>10</v>
          </cell>
          <cell r="FJ168">
            <v>0</v>
          </cell>
          <cell r="FK168">
            <v>113426</v>
          </cell>
          <cell r="FL168">
            <v>0</v>
          </cell>
          <cell r="FM168">
            <v>8852</v>
          </cell>
          <cell r="FN168">
            <v>0</v>
          </cell>
          <cell r="FO168">
            <v>0</v>
          </cell>
          <cell r="FQ168">
            <v>8852</v>
          </cell>
          <cell r="FS168">
            <v>22370.227939708529</v>
          </cell>
          <cell r="FU168">
            <v>7</v>
          </cell>
          <cell r="FV168">
            <v>0</v>
          </cell>
          <cell r="FW168">
            <v>87066</v>
          </cell>
          <cell r="FX168">
            <v>0</v>
          </cell>
          <cell r="FY168">
            <v>6230</v>
          </cell>
          <cell r="FZ168">
            <v>0</v>
          </cell>
          <cell r="GA168">
            <v>0</v>
          </cell>
          <cell r="GB168">
            <v>0</v>
          </cell>
          <cell r="GC168">
            <v>6230</v>
          </cell>
          <cell r="GE168">
            <v>17132.738213206121</v>
          </cell>
          <cell r="GG168">
            <v>7.2377622377622375</v>
          </cell>
          <cell r="GH168">
            <v>0</v>
          </cell>
          <cell r="GI168">
            <v>93166</v>
          </cell>
          <cell r="GJ168">
            <v>0</v>
          </cell>
          <cell r="GK168">
            <v>6449</v>
          </cell>
          <cell r="GL168">
            <v>0</v>
          </cell>
          <cell r="GM168">
            <v>0</v>
          </cell>
          <cell r="GO168">
            <v>6449</v>
          </cell>
          <cell r="GQ168">
            <v>5868.7153713881407</v>
          </cell>
          <cell r="HE168">
            <v>-159</v>
          </cell>
        </row>
        <row r="169">
          <cell r="A169">
            <v>160</v>
          </cell>
          <cell r="B169" t="str">
            <v>LOWELL</v>
          </cell>
          <cell r="C169">
            <v>91</v>
          </cell>
          <cell r="D169">
            <v>509418</v>
          </cell>
          <cell r="E169">
            <v>0</v>
          </cell>
          <cell r="F169">
            <v>465660</v>
          </cell>
          <cell r="G169">
            <v>0</v>
          </cell>
          <cell r="I169">
            <v>94.67</v>
          </cell>
          <cell r="J169">
            <v>580422</v>
          </cell>
          <cell r="K169">
            <v>0</v>
          </cell>
          <cell r="L169">
            <v>176254</v>
          </cell>
          <cell r="M169">
            <v>0</v>
          </cell>
          <cell r="O169">
            <v>102.16</v>
          </cell>
          <cell r="P169">
            <v>0</v>
          </cell>
          <cell r="Q169">
            <v>649754</v>
          </cell>
          <cell r="R169">
            <v>0</v>
          </cell>
          <cell r="S169">
            <v>29628</v>
          </cell>
          <cell r="U169">
            <v>21346</v>
          </cell>
          <cell r="V169">
            <v>0</v>
          </cell>
          <cell r="W169">
            <v>126.79</v>
          </cell>
          <cell r="X169">
            <v>0</v>
          </cell>
          <cell r="Y169">
            <v>850595</v>
          </cell>
          <cell r="Z169">
            <v>2731</v>
          </cell>
          <cell r="AA169">
            <v>60506</v>
          </cell>
          <cell r="AB169">
            <v>0</v>
          </cell>
          <cell r="AC169">
            <v>200841</v>
          </cell>
          <cell r="AD169">
            <v>2731</v>
          </cell>
          <cell r="AE169">
            <v>0</v>
          </cell>
          <cell r="AF169">
            <v>144.66</v>
          </cell>
          <cell r="AG169">
            <v>0</v>
          </cell>
          <cell r="AH169">
            <v>1003741</v>
          </cell>
          <cell r="AJ169">
            <v>81064</v>
          </cell>
          <cell r="AL169">
            <v>276382</v>
          </cell>
          <cell r="AN169">
            <v>0</v>
          </cell>
          <cell r="AO169">
            <v>427.9</v>
          </cell>
          <cell r="AP169">
            <v>0</v>
          </cell>
          <cell r="AQ169">
            <v>3390010</v>
          </cell>
          <cell r="AR169">
            <v>0</v>
          </cell>
          <cell r="AS169">
            <v>27635</v>
          </cell>
          <cell r="AT169">
            <v>0</v>
          </cell>
          <cell r="AU169">
            <v>2557401</v>
          </cell>
          <cell r="AW169">
            <v>492.52</v>
          </cell>
          <cell r="AY169">
            <v>4013001</v>
          </cell>
          <cell r="AZ169">
            <v>-7443</v>
          </cell>
          <cell r="BA169">
            <v>46391</v>
          </cell>
          <cell r="BB169">
            <v>0</v>
          </cell>
          <cell r="BC169">
            <v>1883238</v>
          </cell>
          <cell r="BD169">
            <v>-3882</v>
          </cell>
          <cell r="BE169">
            <v>602.780000000001</v>
          </cell>
          <cell r="BF169">
            <v>0</v>
          </cell>
          <cell r="BG169">
            <v>4941310</v>
          </cell>
          <cell r="BH169">
            <v>26696</v>
          </cell>
          <cell r="BI169">
            <v>656.97</v>
          </cell>
          <cell r="BJ169">
            <v>0</v>
          </cell>
          <cell r="BK169">
            <v>5473660</v>
          </cell>
          <cell r="BL169">
            <v>0</v>
          </cell>
          <cell r="BM169">
            <v>34634</v>
          </cell>
          <cell r="BN169">
            <v>0</v>
          </cell>
          <cell r="BO169">
            <v>418493.54633107246</v>
          </cell>
          <cell r="BP169">
            <v>272.56946059124311</v>
          </cell>
          <cell r="BQ169">
            <v>734.59783014228503</v>
          </cell>
          <cell r="BR169">
            <v>0</v>
          </cell>
          <cell r="BS169">
            <v>5530790.6554077454</v>
          </cell>
          <cell r="BT169">
            <v>0</v>
          </cell>
          <cell r="BU169">
            <v>475150.61942649243</v>
          </cell>
          <cell r="BW169">
            <v>958459.26334385551</v>
          </cell>
          <cell r="BY169">
            <v>475150.61942649243</v>
          </cell>
          <cell r="CA169">
            <v>738674.45540774544</v>
          </cell>
          <cell r="CC169">
            <v>824.54084499809142</v>
          </cell>
          <cell r="CD169">
            <v>0</v>
          </cell>
          <cell r="CE169">
            <v>7811290.3801335813</v>
          </cell>
          <cell r="CF169">
            <v>571.88513513468206</v>
          </cell>
          <cell r="CG169">
            <v>635709.82112568722</v>
          </cell>
          <cell r="CH169">
            <v>47.189189189113677</v>
          </cell>
          <cell r="CI169">
            <v>50209.998167752441</v>
          </cell>
          <cell r="CJ169">
            <v>0</v>
          </cell>
          <cell r="CK169">
            <v>635709.82112568722</v>
          </cell>
          <cell r="CL169">
            <v>47.189189189113677</v>
          </cell>
          <cell r="CM169">
            <v>2525356.724725836</v>
          </cell>
          <cell r="CN169">
            <v>0.11486486531794071</v>
          </cell>
          <cell r="CO169">
            <v>933.97507259392978</v>
          </cell>
          <cell r="CP169">
            <v>0</v>
          </cell>
          <cell r="CQ169">
            <v>8974520.1919873711</v>
          </cell>
          <cell r="CS169">
            <v>749456.81523256248</v>
          </cell>
          <cell r="CU169">
            <v>94304.668989547034</v>
          </cell>
          <cell r="CW169">
            <v>749456.81523256248</v>
          </cell>
          <cell r="CY169">
            <v>2544275.6969889244</v>
          </cell>
          <cell r="DA169">
            <v>991.0796983036546</v>
          </cell>
          <cell r="DB169">
            <v>0</v>
          </cell>
          <cell r="DC169">
            <v>9781364</v>
          </cell>
          <cell r="DD169">
            <v>0</v>
          </cell>
          <cell r="DE169">
            <v>824624</v>
          </cell>
          <cell r="DF169">
            <v>0</v>
          </cell>
          <cell r="DG169">
            <v>45184</v>
          </cell>
          <cell r="DH169">
            <v>0</v>
          </cell>
          <cell r="DI169">
            <v>824624</v>
          </cell>
          <cell r="DJ169">
            <v>0</v>
          </cell>
          <cell r="DK169">
            <v>2416753</v>
          </cell>
          <cell r="DL169">
            <v>0</v>
          </cell>
          <cell r="DM169">
            <v>1002.5777146319818</v>
          </cell>
          <cell r="DN169">
            <v>0</v>
          </cell>
          <cell r="DO169">
            <v>10232387</v>
          </cell>
          <cell r="DQ169">
            <v>879681</v>
          </cell>
          <cell r="DS169">
            <v>104211</v>
          </cell>
          <cell r="DU169">
            <v>879681</v>
          </cell>
          <cell r="DW169">
            <v>1400306.8325220663</v>
          </cell>
          <cell r="DY169">
            <v>1044.1248385021579</v>
          </cell>
          <cell r="DZ169">
            <v>0</v>
          </cell>
          <cell r="EA169">
            <v>10527905</v>
          </cell>
          <cell r="EC169">
            <v>890076</v>
          </cell>
          <cell r="EE169">
            <v>161465</v>
          </cell>
          <cell r="EG169">
            <v>890076</v>
          </cell>
          <cell r="EI169">
            <v>888640.56915099779</v>
          </cell>
          <cell r="EK169">
            <v>943.77203814629513</v>
          </cell>
          <cell r="EL169">
            <v>0</v>
          </cell>
          <cell r="EM169">
            <v>9837063</v>
          </cell>
          <cell r="EN169">
            <v>0</v>
          </cell>
          <cell r="EO169">
            <v>832317</v>
          </cell>
          <cell r="EP169">
            <v>0</v>
          </cell>
          <cell r="EQ169">
            <v>122809</v>
          </cell>
          <cell r="ER169">
            <v>0</v>
          </cell>
          <cell r="ES169">
            <v>832317</v>
          </cell>
          <cell r="ET169">
            <v>0</v>
          </cell>
          <cell r="EU169">
            <v>357720</v>
          </cell>
          <cell r="EV169">
            <v>0</v>
          </cell>
          <cell r="EW169">
            <v>848.54155091674079</v>
          </cell>
          <cell r="EX169">
            <v>0</v>
          </cell>
          <cell r="EY169">
            <v>8884920</v>
          </cell>
          <cell r="EZ169">
            <v>0</v>
          </cell>
          <cell r="FA169">
            <v>747838</v>
          </cell>
          <cell r="FB169">
            <v>0</v>
          </cell>
          <cell r="FC169">
            <v>28629</v>
          </cell>
          <cell r="FD169">
            <v>0</v>
          </cell>
          <cell r="FE169">
            <v>747838</v>
          </cell>
          <cell r="FF169">
            <v>0</v>
          </cell>
          <cell r="FG169">
            <v>118207.2</v>
          </cell>
          <cell r="FH169">
            <v>0</v>
          </cell>
          <cell r="FI169">
            <v>837.21317299393093</v>
          </cell>
          <cell r="FJ169">
            <v>0</v>
          </cell>
          <cell r="FK169">
            <v>9032568</v>
          </cell>
          <cell r="FL169">
            <v>0</v>
          </cell>
          <cell r="FM169">
            <v>714405</v>
          </cell>
          <cell r="FN169">
            <v>0</v>
          </cell>
          <cell r="FO169">
            <v>121125</v>
          </cell>
          <cell r="FQ169">
            <v>714405</v>
          </cell>
          <cell r="FS169">
            <v>141307.41057765402</v>
          </cell>
          <cell r="FU169">
            <v>1134.3842146807081</v>
          </cell>
          <cell r="FV169">
            <v>0</v>
          </cell>
          <cell r="FW169">
            <v>12474550</v>
          </cell>
          <cell r="FX169">
            <v>0</v>
          </cell>
          <cell r="FY169">
            <v>975187</v>
          </cell>
          <cell r="FZ169">
            <v>0</v>
          </cell>
          <cell r="GA169">
            <v>369454</v>
          </cell>
          <cell r="GB169">
            <v>0</v>
          </cell>
          <cell r="GC169">
            <v>975187</v>
          </cell>
          <cell r="GE169">
            <v>3387014.0743567832</v>
          </cell>
          <cell r="GG169">
            <v>1301.3401290467439</v>
          </cell>
          <cell r="GH169">
            <v>0</v>
          </cell>
          <cell r="GI169">
            <v>14583985</v>
          </cell>
          <cell r="GJ169">
            <v>0</v>
          </cell>
          <cell r="GK169">
            <v>1127853</v>
          </cell>
          <cell r="GL169">
            <v>0</v>
          </cell>
          <cell r="GM169">
            <v>305072</v>
          </cell>
          <cell r="GO169">
            <v>1127853</v>
          </cell>
          <cell r="GQ169">
            <v>2029454.6900728105</v>
          </cell>
          <cell r="HE169">
            <v>-160</v>
          </cell>
        </row>
        <row r="170">
          <cell r="A170">
            <v>161</v>
          </cell>
          <cell r="B170" t="str">
            <v>LUDLOW</v>
          </cell>
          <cell r="E170">
            <v>0</v>
          </cell>
          <cell r="F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R170">
            <v>0</v>
          </cell>
          <cell r="S170">
            <v>0</v>
          </cell>
          <cell r="U170">
            <v>0</v>
          </cell>
          <cell r="V170">
            <v>0</v>
          </cell>
          <cell r="W170">
            <v>1</v>
          </cell>
          <cell r="X170">
            <v>0</v>
          </cell>
          <cell r="Y170">
            <v>5778</v>
          </cell>
          <cell r="Z170">
            <v>0</v>
          </cell>
          <cell r="AA170">
            <v>0</v>
          </cell>
          <cell r="AB170">
            <v>0</v>
          </cell>
          <cell r="AC170">
            <v>5778</v>
          </cell>
          <cell r="AD170">
            <v>0</v>
          </cell>
          <cell r="AE170">
            <v>0</v>
          </cell>
          <cell r="AF170">
            <v>1</v>
          </cell>
          <cell r="AG170">
            <v>0</v>
          </cell>
          <cell r="AH170">
            <v>6450</v>
          </cell>
          <cell r="AJ170">
            <v>0</v>
          </cell>
          <cell r="AL170">
            <v>4139</v>
          </cell>
          <cell r="AN170">
            <v>0</v>
          </cell>
          <cell r="AO170">
            <v>2</v>
          </cell>
          <cell r="AP170">
            <v>0</v>
          </cell>
          <cell r="AQ170">
            <v>13978</v>
          </cell>
          <cell r="AR170">
            <v>0</v>
          </cell>
          <cell r="AS170">
            <v>0</v>
          </cell>
          <cell r="AT170">
            <v>0</v>
          </cell>
          <cell r="AU170">
            <v>10242</v>
          </cell>
          <cell r="AW170">
            <v>1</v>
          </cell>
          <cell r="AY170">
            <v>7348</v>
          </cell>
          <cell r="AZ170">
            <v>0</v>
          </cell>
          <cell r="BA170">
            <v>0</v>
          </cell>
          <cell r="BB170">
            <v>0</v>
          </cell>
          <cell r="BC170">
            <v>4260</v>
          </cell>
          <cell r="BD170">
            <v>6</v>
          </cell>
          <cell r="BE170">
            <v>2.94</v>
          </cell>
          <cell r="BF170">
            <v>0</v>
          </cell>
          <cell r="BG170">
            <v>19998</v>
          </cell>
          <cell r="BH170">
            <v>0</v>
          </cell>
          <cell r="BI170">
            <v>1</v>
          </cell>
          <cell r="BJ170">
            <v>0</v>
          </cell>
          <cell r="BK170">
            <v>7057</v>
          </cell>
          <cell r="BL170">
            <v>0</v>
          </cell>
          <cell r="BM170">
            <v>0</v>
          </cell>
          <cell r="BN170">
            <v>0</v>
          </cell>
          <cell r="BO170">
            <v>2321.5570887789768</v>
          </cell>
          <cell r="BP170">
            <v>1.5120557269469828</v>
          </cell>
          <cell r="BQ170">
            <v>3.5408163265306123</v>
          </cell>
          <cell r="BR170">
            <v>0</v>
          </cell>
          <cell r="BS170">
            <v>26600.270859900982</v>
          </cell>
          <cell r="BT170">
            <v>0</v>
          </cell>
          <cell r="BU170">
            <v>2628.4817337680142</v>
          </cell>
          <cell r="BW170">
            <v>0</v>
          </cell>
          <cell r="BY170">
            <v>2628.4817337680142</v>
          </cell>
          <cell r="CA170">
            <v>24603.270859900982</v>
          </cell>
          <cell r="CC170">
            <v>4</v>
          </cell>
          <cell r="CD170">
            <v>0</v>
          </cell>
          <cell r="CE170">
            <v>31809.676245907602</v>
          </cell>
          <cell r="CF170">
            <v>0</v>
          </cell>
          <cell r="CG170">
            <v>3086.3101733963863</v>
          </cell>
          <cell r="CH170">
            <v>0</v>
          </cell>
          <cell r="CI170">
            <v>0</v>
          </cell>
          <cell r="CJ170">
            <v>0</v>
          </cell>
          <cell r="CK170">
            <v>3086.3101733963863</v>
          </cell>
          <cell r="CL170">
            <v>0</v>
          </cell>
          <cell r="CM170">
            <v>16935.40538600662</v>
          </cell>
          <cell r="CN170">
            <v>0</v>
          </cell>
          <cell r="CO170">
            <v>3.9863945578231292</v>
          </cell>
          <cell r="CP170">
            <v>0</v>
          </cell>
          <cell r="CQ170">
            <v>31049.695437553994</v>
          </cell>
          <cell r="CS170">
            <v>2968.9271143455735</v>
          </cell>
          <cell r="CU170">
            <v>2932.0962903861541</v>
          </cell>
          <cell r="CW170">
            <v>2968.9271143455735</v>
          </cell>
          <cell r="CY170">
            <v>10943</v>
          </cell>
          <cell r="DA170">
            <v>6</v>
          </cell>
          <cell r="DB170">
            <v>0</v>
          </cell>
          <cell r="DC170">
            <v>57278</v>
          </cell>
          <cell r="DD170">
            <v>0</v>
          </cell>
          <cell r="DE170">
            <v>5014</v>
          </cell>
          <cell r="DF170">
            <v>0</v>
          </cell>
          <cell r="DG170">
            <v>0</v>
          </cell>
          <cell r="DH170">
            <v>0</v>
          </cell>
          <cell r="DI170">
            <v>5014</v>
          </cell>
          <cell r="DJ170">
            <v>0</v>
          </cell>
          <cell r="DK170">
            <v>28312</v>
          </cell>
          <cell r="DL170">
            <v>0</v>
          </cell>
          <cell r="DM170">
            <v>5.8741496598639458</v>
          </cell>
          <cell r="DN170">
            <v>0</v>
          </cell>
          <cell r="DO170">
            <v>58902</v>
          </cell>
          <cell r="DQ170">
            <v>5186</v>
          </cell>
          <cell r="DS170">
            <v>0</v>
          </cell>
          <cell r="DU170">
            <v>5186</v>
          </cell>
          <cell r="DW170">
            <v>17360.982737467602</v>
          </cell>
          <cell r="DY170">
            <v>9.0241379310344829</v>
          </cell>
          <cell r="DZ170">
            <v>0</v>
          </cell>
          <cell r="EA170">
            <v>90856</v>
          </cell>
          <cell r="EC170">
            <v>8037</v>
          </cell>
          <cell r="EE170">
            <v>0</v>
          </cell>
          <cell r="EG170">
            <v>8037</v>
          </cell>
          <cell r="EI170">
            <v>43419.721824978405</v>
          </cell>
          <cell r="EK170">
            <v>9.9376692786475544</v>
          </cell>
          <cell r="EL170">
            <v>0</v>
          </cell>
          <cell r="EM170">
            <v>96475</v>
          </cell>
          <cell r="EN170">
            <v>0</v>
          </cell>
          <cell r="EO170">
            <v>7956</v>
          </cell>
          <cell r="EP170">
            <v>0</v>
          </cell>
          <cell r="EQ170">
            <v>11837</v>
          </cell>
          <cell r="ER170">
            <v>0</v>
          </cell>
          <cell r="ES170">
            <v>7956</v>
          </cell>
          <cell r="ET170">
            <v>0</v>
          </cell>
          <cell r="EU170">
            <v>25441</v>
          </cell>
          <cell r="EV170">
            <v>0</v>
          </cell>
          <cell r="EW170">
            <v>18.094271425862722</v>
          </cell>
          <cell r="EX170">
            <v>0</v>
          </cell>
          <cell r="EY170">
            <v>212291</v>
          </cell>
          <cell r="EZ170">
            <v>0</v>
          </cell>
          <cell r="FA170">
            <v>16158</v>
          </cell>
          <cell r="FB170">
            <v>0</v>
          </cell>
          <cell r="FC170">
            <v>0</v>
          </cell>
          <cell r="FD170">
            <v>0</v>
          </cell>
          <cell r="FE170">
            <v>16158</v>
          </cell>
          <cell r="FF170">
            <v>0</v>
          </cell>
          <cell r="FG170">
            <v>130002.35</v>
          </cell>
          <cell r="FH170">
            <v>0</v>
          </cell>
          <cell r="FI170">
            <v>20.052447552447553</v>
          </cell>
          <cell r="FJ170">
            <v>0</v>
          </cell>
          <cell r="FK170">
            <v>255735</v>
          </cell>
          <cell r="FL170">
            <v>0</v>
          </cell>
          <cell r="FM170">
            <v>17894</v>
          </cell>
          <cell r="FN170">
            <v>0</v>
          </cell>
          <cell r="FO170">
            <v>0</v>
          </cell>
          <cell r="FQ170">
            <v>17894</v>
          </cell>
          <cell r="FS170">
            <v>70633.367847921778</v>
          </cell>
          <cell r="FU170">
            <v>18.607746661318089</v>
          </cell>
          <cell r="FV170">
            <v>0</v>
          </cell>
          <cell r="FW170">
            <v>237943</v>
          </cell>
          <cell r="FX170">
            <v>0</v>
          </cell>
          <cell r="FY170">
            <v>15707</v>
          </cell>
          <cell r="FZ170">
            <v>0</v>
          </cell>
          <cell r="GA170">
            <v>11713</v>
          </cell>
          <cell r="GB170">
            <v>0</v>
          </cell>
          <cell r="GC170">
            <v>15707</v>
          </cell>
          <cell r="GE170">
            <v>40131.108734979571</v>
          </cell>
          <cell r="GG170">
            <v>21.688156735136602</v>
          </cell>
          <cell r="GH170">
            <v>0</v>
          </cell>
          <cell r="GI170">
            <v>292232</v>
          </cell>
          <cell r="GJ170">
            <v>0</v>
          </cell>
          <cell r="GK170">
            <v>18233</v>
          </cell>
          <cell r="GL170">
            <v>0</v>
          </cell>
          <cell r="GM170">
            <v>10400</v>
          </cell>
          <cell r="GO170">
            <v>18233</v>
          </cell>
          <cell r="GQ170">
            <v>52230.604720867341</v>
          </cell>
          <cell r="HE170">
            <v>-161</v>
          </cell>
        </row>
        <row r="171">
          <cell r="A171">
            <v>162</v>
          </cell>
          <cell r="B171" t="str">
            <v>LUNENBURG</v>
          </cell>
          <cell r="C171">
            <v>8.8059999999999992</v>
          </cell>
          <cell r="D171">
            <v>41573</v>
          </cell>
          <cell r="E171">
            <v>0</v>
          </cell>
          <cell r="F171">
            <v>37764</v>
          </cell>
          <cell r="G171">
            <v>0</v>
          </cell>
          <cell r="I171">
            <v>11</v>
          </cell>
          <cell r="J171">
            <v>52140</v>
          </cell>
          <cell r="K171">
            <v>0</v>
          </cell>
          <cell r="L171">
            <v>65118</v>
          </cell>
          <cell r="M171">
            <v>0</v>
          </cell>
          <cell r="O171">
            <v>16</v>
          </cell>
          <cell r="P171">
            <v>0</v>
          </cell>
          <cell r="Q171">
            <v>87120</v>
          </cell>
          <cell r="R171">
            <v>0</v>
          </cell>
          <cell r="S171">
            <v>0</v>
          </cell>
          <cell r="U171">
            <v>14220</v>
          </cell>
          <cell r="V171">
            <v>0</v>
          </cell>
          <cell r="W171">
            <v>21</v>
          </cell>
          <cell r="X171">
            <v>0</v>
          </cell>
          <cell r="Y171">
            <v>111321</v>
          </cell>
          <cell r="Z171">
            <v>0</v>
          </cell>
          <cell r="AA171">
            <v>0</v>
          </cell>
          <cell r="AB171">
            <v>0</v>
          </cell>
          <cell r="AC171">
            <v>24201</v>
          </cell>
          <cell r="AD171">
            <v>0</v>
          </cell>
          <cell r="AE171">
            <v>0</v>
          </cell>
          <cell r="AF171">
            <v>33</v>
          </cell>
          <cell r="AG171">
            <v>0</v>
          </cell>
          <cell r="AH171">
            <v>182457</v>
          </cell>
          <cell r="AJ171">
            <v>0</v>
          </cell>
          <cell r="AL171">
            <v>85657</v>
          </cell>
          <cell r="AN171">
            <v>0</v>
          </cell>
          <cell r="AO171">
            <v>41</v>
          </cell>
          <cell r="AP171">
            <v>0</v>
          </cell>
          <cell r="AQ171">
            <v>247640</v>
          </cell>
          <cell r="AR171">
            <v>0</v>
          </cell>
          <cell r="AS171">
            <v>6191</v>
          </cell>
          <cell r="AT171">
            <v>0</v>
          </cell>
          <cell r="AU171">
            <v>117546</v>
          </cell>
          <cell r="AW171">
            <v>30</v>
          </cell>
          <cell r="AY171">
            <v>193024</v>
          </cell>
          <cell r="AZ171">
            <v>0</v>
          </cell>
          <cell r="BA171">
            <v>6656</v>
          </cell>
          <cell r="BB171">
            <v>0</v>
          </cell>
          <cell r="BC171">
            <v>60147</v>
          </cell>
          <cell r="BD171">
            <v>88</v>
          </cell>
          <cell r="BE171">
            <v>44.95</v>
          </cell>
          <cell r="BF171">
            <v>0</v>
          </cell>
          <cell r="BG171">
            <v>310831</v>
          </cell>
          <cell r="BH171">
            <v>0</v>
          </cell>
          <cell r="BI171">
            <v>39.81</v>
          </cell>
          <cell r="BJ171">
            <v>0</v>
          </cell>
          <cell r="BK171">
            <v>278541</v>
          </cell>
          <cell r="BL171">
            <v>0</v>
          </cell>
          <cell r="BM171">
            <v>22701</v>
          </cell>
          <cell r="BN171">
            <v>0</v>
          </cell>
          <cell r="BO171">
            <v>21620.211538164818</v>
          </cell>
          <cell r="BP171">
            <v>14.081482136316481</v>
          </cell>
          <cell r="BQ171">
            <v>44.442319227351277</v>
          </cell>
          <cell r="BR171">
            <v>0</v>
          </cell>
          <cell r="BS171">
            <v>326274.93992676173</v>
          </cell>
          <cell r="BT171">
            <v>0</v>
          </cell>
          <cell r="BU171">
            <v>33242.854782058756</v>
          </cell>
          <cell r="BW171">
            <v>0</v>
          </cell>
          <cell r="BY171">
            <v>33242.854782058756</v>
          </cell>
          <cell r="CA171">
            <v>94856.739926761729</v>
          </cell>
          <cell r="CC171">
            <v>37.359322033898309</v>
          </cell>
          <cell r="CD171">
            <v>0</v>
          </cell>
          <cell r="CE171">
            <v>313540.02372881357</v>
          </cell>
          <cell r="CF171">
            <v>0</v>
          </cell>
          <cell r="CG171">
            <v>28990.833898305082</v>
          </cell>
          <cell r="CH171">
            <v>0</v>
          </cell>
          <cell r="CI171">
            <v>0</v>
          </cell>
          <cell r="CJ171">
            <v>0</v>
          </cell>
          <cell r="CK171">
            <v>28990.833898305082</v>
          </cell>
          <cell r="CL171">
            <v>0</v>
          </cell>
          <cell r="CM171">
            <v>28640</v>
          </cell>
          <cell r="CN171">
            <v>0</v>
          </cell>
          <cell r="CO171">
            <v>32.73301554979637</v>
          </cell>
          <cell r="CP171">
            <v>0</v>
          </cell>
          <cell r="CQ171">
            <v>302928.6330988523</v>
          </cell>
          <cell r="CS171">
            <v>26546.475610884856</v>
          </cell>
          <cell r="CU171">
            <v>0</v>
          </cell>
          <cell r="CW171">
            <v>26546.475610884856</v>
          </cell>
          <cell r="CY171">
            <v>19094</v>
          </cell>
          <cell r="DA171">
            <v>28.035904052548236</v>
          </cell>
          <cell r="DB171">
            <v>0</v>
          </cell>
          <cell r="DC171">
            <v>255621</v>
          </cell>
          <cell r="DD171">
            <v>0</v>
          </cell>
          <cell r="DE171">
            <v>23698</v>
          </cell>
          <cell r="DF171">
            <v>0</v>
          </cell>
          <cell r="DG171">
            <v>0</v>
          </cell>
          <cell r="DH171">
            <v>0</v>
          </cell>
          <cell r="DI171">
            <v>23698</v>
          </cell>
          <cell r="DJ171">
            <v>0</v>
          </cell>
          <cell r="DK171">
            <v>0</v>
          </cell>
          <cell r="DL171">
            <v>0</v>
          </cell>
          <cell r="DM171">
            <v>27.79881287097782</v>
          </cell>
          <cell r="DN171">
            <v>0</v>
          </cell>
          <cell r="DO171">
            <v>256790</v>
          </cell>
          <cell r="DQ171">
            <v>23931</v>
          </cell>
          <cell r="DS171">
            <v>10598</v>
          </cell>
          <cell r="DU171">
            <v>23931</v>
          </cell>
          <cell r="DW171">
            <v>1169</v>
          </cell>
          <cell r="DY171">
            <v>27.554255268540985</v>
          </cell>
          <cell r="DZ171">
            <v>0</v>
          </cell>
          <cell r="EA171">
            <v>261448</v>
          </cell>
          <cell r="EC171">
            <v>24606</v>
          </cell>
          <cell r="EE171">
            <v>0</v>
          </cell>
          <cell r="EG171">
            <v>24606</v>
          </cell>
          <cell r="EI171">
            <v>5359.4</v>
          </cell>
          <cell r="EK171">
            <v>25.41958041958042</v>
          </cell>
          <cell r="EL171">
            <v>0</v>
          </cell>
          <cell r="EM171">
            <v>237628</v>
          </cell>
          <cell r="EN171">
            <v>0</v>
          </cell>
          <cell r="EO171">
            <v>21806</v>
          </cell>
          <cell r="EP171">
            <v>0</v>
          </cell>
          <cell r="EQ171">
            <v>11250</v>
          </cell>
          <cell r="ER171">
            <v>0</v>
          </cell>
          <cell r="ES171">
            <v>21806</v>
          </cell>
          <cell r="ET171">
            <v>0</v>
          </cell>
          <cell r="EU171">
            <v>3262.4</v>
          </cell>
          <cell r="EV171">
            <v>0</v>
          </cell>
          <cell r="EW171">
            <v>31.704225352112676</v>
          </cell>
          <cell r="EX171">
            <v>0</v>
          </cell>
          <cell r="EY171">
            <v>299724</v>
          </cell>
          <cell r="EZ171">
            <v>0</v>
          </cell>
          <cell r="FA171">
            <v>26161</v>
          </cell>
          <cell r="FB171">
            <v>0</v>
          </cell>
          <cell r="FC171">
            <v>25908</v>
          </cell>
          <cell r="FD171">
            <v>0</v>
          </cell>
          <cell r="FE171">
            <v>26161</v>
          </cell>
          <cell r="FF171">
            <v>0</v>
          </cell>
          <cell r="FG171">
            <v>63959.199999999997</v>
          </cell>
          <cell r="FH171">
            <v>0</v>
          </cell>
          <cell r="FI171">
            <v>38.433776627044836</v>
          </cell>
          <cell r="FJ171">
            <v>0</v>
          </cell>
          <cell r="FK171">
            <v>406863</v>
          </cell>
          <cell r="FL171">
            <v>0</v>
          </cell>
          <cell r="FM171">
            <v>34320</v>
          </cell>
          <cell r="FN171">
            <v>0</v>
          </cell>
          <cell r="FO171">
            <v>0</v>
          </cell>
          <cell r="FQ171">
            <v>34320</v>
          </cell>
          <cell r="FS171">
            <v>117395.36535331853</v>
          </cell>
          <cell r="FU171">
            <v>43.833333333333336</v>
          </cell>
          <cell r="FV171">
            <v>0</v>
          </cell>
          <cell r="FW171">
            <v>471131</v>
          </cell>
          <cell r="FX171">
            <v>0</v>
          </cell>
          <cell r="FY171">
            <v>38250</v>
          </cell>
          <cell r="FZ171">
            <v>0</v>
          </cell>
          <cell r="GA171">
            <v>11767</v>
          </cell>
          <cell r="GB171">
            <v>0</v>
          </cell>
          <cell r="GC171">
            <v>38250</v>
          </cell>
          <cell r="GE171">
            <v>103761.98649605431</v>
          </cell>
          <cell r="GG171">
            <v>42.996503496503493</v>
          </cell>
          <cell r="GH171">
            <v>0</v>
          </cell>
          <cell r="GI171">
            <v>479956</v>
          </cell>
          <cell r="GJ171">
            <v>0</v>
          </cell>
          <cell r="GK171">
            <v>37503</v>
          </cell>
          <cell r="GL171">
            <v>0</v>
          </cell>
          <cell r="GM171">
            <v>12321</v>
          </cell>
          <cell r="GO171">
            <v>37503</v>
          </cell>
          <cell r="GQ171">
            <v>8490.3955987705485</v>
          </cell>
          <cell r="HE171">
            <v>-162</v>
          </cell>
        </row>
        <row r="172">
          <cell r="A172">
            <v>163</v>
          </cell>
          <cell r="B172" t="str">
            <v>LYNN</v>
          </cell>
          <cell r="C172">
            <v>24</v>
          </cell>
          <cell r="D172">
            <v>127344</v>
          </cell>
          <cell r="E172">
            <v>0</v>
          </cell>
          <cell r="F172">
            <v>35098</v>
          </cell>
          <cell r="G172">
            <v>0</v>
          </cell>
          <cell r="I172">
            <v>35.53</v>
          </cell>
          <cell r="J172">
            <v>202699</v>
          </cell>
          <cell r="K172">
            <v>0</v>
          </cell>
          <cell r="L172">
            <v>160217</v>
          </cell>
          <cell r="M172">
            <v>0</v>
          </cell>
          <cell r="O172">
            <v>181.55</v>
          </cell>
          <cell r="P172">
            <v>0</v>
          </cell>
          <cell r="Q172">
            <v>1101070</v>
          </cell>
          <cell r="R172">
            <v>0</v>
          </cell>
          <cell r="S172">
            <v>31660</v>
          </cell>
          <cell r="U172">
            <v>813410</v>
          </cell>
          <cell r="V172">
            <v>0</v>
          </cell>
          <cell r="W172">
            <v>236.2</v>
          </cell>
          <cell r="X172">
            <v>0</v>
          </cell>
          <cell r="Y172">
            <v>1558237</v>
          </cell>
          <cell r="Z172">
            <v>0</v>
          </cell>
          <cell r="AA172">
            <v>21468</v>
          </cell>
          <cell r="AB172">
            <v>0</v>
          </cell>
          <cell r="AC172">
            <v>457167</v>
          </cell>
          <cell r="AD172">
            <v>0</v>
          </cell>
          <cell r="AE172">
            <v>0</v>
          </cell>
          <cell r="AF172">
            <v>236.36</v>
          </cell>
          <cell r="AG172">
            <v>0</v>
          </cell>
          <cell r="AH172">
            <v>1512494</v>
          </cell>
          <cell r="AJ172">
            <v>50317</v>
          </cell>
          <cell r="AL172">
            <v>274300</v>
          </cell>
          <cell r="AN172">
            <v>0</v>
          </cell>
          <cell r="AO172">
            <v>266.76</v>
          </cell>
          <cell r="AP172">
            <v>0</v>
          </cell>
          <cell r="AQ172">
            <v>1909257</v>
          </cell>
          <cell r="AR172">
            <v>0</v>
          </cell>
          <cell r="AS172">
            <v>37288</v>
          </cell>
          <cell r="AT172">
            <v>0</v>
          </cell>
          <cell r="AU172">
            <v>579630</v>
          </cell>
          <cell r="AW172">
            <v>264.94</v>
          </cell>
          <cell r="AY172">
            <v>2153438</v>
          </cell>
          <cell r="AZ172">
            <v>0</v>
          </cell>
          <cell r="BA172">
            <v>4483</v>
          </cell>
          <cell r="BB172">
            <v>0</v>
          </cell>
          <cell r="BC172">
            <v>429301</v>
          </cell>
          <cell r="BD172">
            <v>627</v>
          </cell>
          <cell r="BE172">
            <v>17.579999999999998</v>
          </cell>
          <cell r="BF172">
            <v>0</v>
          </cell>
          <cell r="BG172">
            <v>154312</v>
          </cell>
          <cell r="BH172">
            <v>0</v>
          </cell>
          <cell r="BI172">
            <v>20.71</v>
          </cell>
          <cell r="BJ172">
            <v>0</v>
          </cell>
          <cell r="BK172">
            <v>176377</v>
          </cell>
          <cell r="BL172">
            <v>0</v>
          </cell>
          <cell r="BM172">
            <v>0</v>
          </cell>
          <cell r="BN172">
            <v>0</v>
          </cell>
          <cell r="BO172">
            <v>36624.138308559144</v>
          </cell>
          <cell r="BP172">
            <v>23.853705059242202</v>
          </cell>
          <cell r="BQ172">
            <v>108.28536124982969</v>
          </cell>
          <cell r="BR172">
            <v>0</v>
          </cell>
          <cell r="BS172">
            <v>921848.97227499646</v>
          </cell>
          <cell r="BT172">
            <v>0</v>
          </cell>
          <cell r="BU172">
            <v>78753.450214872617</v>
          </cell>
          <cell r="BW172">
            <v>29385</v>
          </cell>
          <cell r="BY172">
            <v>78753.450214872617</v>
          </cell>
          <cell r="CA172">
            <v>758710.97227499646</v>
          </cell>
          <cell r="CC172">
            <v>200.83675532184523</v>
          </cell>
          <cell r="CD172">
            <v>0</v>
          </cell>
          <cell r="CE172">
            <v>2007032.7451758715</v>
          </cell>
          <cell r="CF172">
            <v>2679.1649580611847</v>
          </cell>
          <cell r="CG172">
            <v>155073.32212975173</v>
          </cell>
          <cell r="CH172">
            <v>226.88779123954009</v>
          </cell>
          <cell r="CI172">
            <v>10193</v>
          </cell>
          <cell r="CJ172">
            <v>0</v>
          </cell>
          <cell r="CK172">
            <v>155073.32212975173</v>
          </cell>
          <cell r="CL172">
            <v>226.88779123954009</v>
          </cell>
          <cell r="CM172">
            <v>1541292.7729008752</v>
          </cell>
          <cell r="CN172">
            <v>0</v>
          </cell>
          <cell r="CO172">
            <v>292.14061724669978</v>
          </cell>
          <cell r="CP172">
            <v>0</v>
          </cell>
          <cell r="CQ172">
            <v>2778673.2020069268</v>
          </cell>
          <cell r="CS172">
            <v>229678.69663802892</v>
          </cell>
          <cell r="CU172">
            <v>91959.738853503179</v>
          </cell>
          <cell r="CW172">
            <v>229678.69663802892</v>
          </cell>
          <cell r="CY172">
            <v>1723618.6217891164</v>
          </cell>
          <cell r="DA172">
            <v>412.97784391349791</v>
          </cell>
          <cell r="DB172">
            <v>0</v>
          </cell>
          <cell r="DC172">
            <v>3994076</v>
          </cell>
          <cell r="DD172">
            <v>-58788</v>
          </cell>
          <cell r="DE172">
            <v>338157</v>
          </cell>
          <cell r="DF172">
            <v>-1796</v>
          </cell>
          <cell r="DG172">
            <v>132405</v>
          </cell>
          <cell r="DH172">
            <v>333</v>
          </cell>
          <cell r="DI172">
            <v>338157</v>
          </cell>
          <cell r="DJ172">
            <v>0</v>
          </cell>
          <cell r="DK172">
            <v>2111389</v>
          </cell>
          <cell r="DL172">
            <v>0</v>
          </cell>
          <cell r="DM172">
            <v>446.37278416446827</v>
          </cell>
          <cell r="DN172">
            <v>0</v>
          </cell>
          <cell r="DO172">
            <v>4580828</v>
          </cell>
          <cell r="DQ172">
            <v>388436</v>
          </cell>
          <cell r="DS172">
            <v>98889</v>
          </cell>
          <cell r="DU172">
            <v>388436</v>
          </cell>
          <cell r="DW172">
            <v>1565326.0285366538</v>
          </cell>
          <cell r="DY172">
            <v>459.29500252749835</v>
          </cell>
          <cell r="DZ172">
            <v>0</v>
          </cell>
          <cell r="EA172">
            <v>4434636</v>
          </cell>
          <cell r="EC172">
            <v>375725</v>
          </cell>
          <cell r="EE172">
            <v>89568</v>
          </cell>
          <cell r="EG172">
            <v>375725</v>
          </cell>
          <cell r="EI172">
            <v>801867.85321400489</v>
          </cell>
          <cell r="EK172">
            <v>493.70702542030375</v>
          </cell>
          <cell r="EL172">
            <v>0</v>
          </cell>
          <cell r="EM172">
            <v>4920476</v>
          </cell>
          <cell r="EN172">
            <v>0</v>
          </cell>
          <cell r="EO172">
            <v>426645</v>
          </cell>
          <cell r="EP172">
            <v>0</v>
          </cell>
          <cell r="EQ172">
            <v>128916</v>
          </cell>
          <cell r="ER172">
            <v>0</v>
          </cell>
          <cell r="ES172">
            <v>426645</v>
          </cell>
          <cell r="ET172">
            <v>0</v>
          </cell>
          <cell r="EU172">
            <v>697025.6</v>
          </cell>
          <cell r="EV172">
            <v>0</v>
          </cell>
          <cell r="EW172">
            <v>602.62363989754658</v>
          </cell>
          <cell r="EX172">
            <v>0</v>
          </cell>
          <cell r="EY172">
            <v>6013601</v>
          </cell>
          <cell r="EZ172">
            <v>30204</v>
          </cell>
          <cell r="FA172">
            <v>521907</v>
          </cell>
          <cell r="FB172">
            <v>2679</v>
          </cell>
          <cell r="FC172">
            <v>194179</v>
          </cell>
          <cell r="FD172">
            <v>0</v>
          </cell>
          <cell r="FE172">
            <v>521907</v>
          </cell>
          <cell r="FF172">
            <v>2679</v>
          </cell>
          <cell r="FG172">
            <v>1214585</v>
          </cell>
          <cell r="FH172">
            <v>0</v>
          </cell>
          <cell r="FI172">
            <v>708.83150316176625</v>
          </cell>
          <cell r="FJ172">
            <v>0</v>
          </cell>
          <cell r="FK172">
            <v>7407865</v>
          </cell>
          <cell r="FL172">
            <v>0</v>
          </cell>
          <cell r="FM172">
            <v>610250</v>
          </cell>
          <cell r="FN172">
            <v>0</v>
          </cell>
          <cell r="FO172">
            <v>208661</v>
          </cell>
          <cell r="FQ172">
            <v>610250</v>
          </cell>
          <cell r="FS172">
            <v>1741085.205464456</v>
          </cell>
          <cell r="FU172">
            <v>910.96115952275306</v>
          </cell>
          <cell r="FV172">
            <v>0</v>
          </cell>
          <cell r="FW172">
            <v>10019015</v>
          </cell>
          <cell r="FX172">
            <v>0</v>
          </cell>
          <cell r="FY172">
            <v>793509</v>
          </cell>
          <cell r="FZ172">
            <v>0</v>
          </cell>
          <cell r="GA172">
            <v>272789</v>
          </cell>
          <cell r="GB172">
            <v>0</v>
          </cell>
          <cell r="GC172">
            <v>793509</v>
          </cell>
          <cell r="GE172">
            <v>3243809.0633838647</v>
          </cell>
          <cell r="GG172">
            <v>1025.4073452795517</v>
          </cell>
          <cell r="GH172">
            <v>0</v>
          </cell>
          <cell r="GI172">
            <v>11255240</v>
          </cell>
          <cell r="GJ172">
            <v>0</v>
          </cell>
          <cell r="GK172">
            <v>895228</v>
          </cell>
          <cell r="GL172">
            <v>0</v>
          </cell>
          <cell r="GM172">
            <v>269927</v>
          </cell>
          <cell r="GO172">
            <v>895228</v>
          </cell>
          <cell r="GQ172">
            <v>1189352.8950810335</v>
          </cell>
          <cell r="HE172">
            <v>-163</v>
          </cell>
        </row>
        <row r="173">
          <cell r="A173">
            <v>164</v>
          </cell>
          <cell r="B173" t="str">
            <v>LYNNFIELD</v>
          </cell>
          <cell r="E173">
            <v>0</v>
          </cell>
          <cell r="F173">
            <v>0</v>
          </cell>
          <cell r="I173">
            <v>1</v>
          </cell>
          <cell r="J173">
            <v>6305</v>
          </cell>
          <cell r="K173">
            <v>0</v>
          </cell>
          <cell r="L173">
            <v>0</v>
          </cell>
          <cell r="M173">
            <v>2522</v>
          </cell>
          <cell r="O173">
            <v>1</v>
          </cell>
          <cell r="P173">
            <v>0</v>
          </cell>
          <cell r="Q173">
            <v>6616</v>
          </cell>
          <cell r="R173">
            <v>0</v>
          </cell>
          <cell r="S173">
            <v>0</v>
          </cell>
          <cell r="U173">
            <v>0</v>
          </cell>
          <cell r="V173">
            <v>2646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F173">
            <v>1.24</v>
          </cell>
          <cell r="AG173">
            <v>0</v>
          </cell>
          <cell r="AH173">
            <v>8662</v>
          </cell>
          <cell r="AJ173">
            <v>0</v>
          </cell>
          <cell r="AL173">
            <v>8662</v>
          </cell>
          <cell r="AN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5197</v>
          </cell>
          <cell r="AZ173">
            <v>0</v>
          </cell>
          <cell r="BB173">
            <v>0</v>
          </cell>
          <cell r="BC173">
            <v>3084</v>
          </cell>
          <cell r="BD173">
            <v>5</v>
          </cell>
          <cell r="BE173">
            <v>3</v>
          </cell>
          <cell r="BF173">
            <v>0</v>
          </cell>
          <cell r="BG173">
            <v>20892</v>
          </cell>
          <cell r="BH173">
            <v>0</v>
          </cell>
          <cell r="BI173">
            <v>3</v>
          </cell>
          <cell r="BJ173">
            <v>0</v>
          </cell>
          <cell r="BK173">
            <v>23529</v>
          </cell>
          <cell r="BL173">
            <v>0</v>
          </cell>
          <cell r="BM173">
            <v>0</v>
          </cell>
          <cell r="BN173">
            <v>0</v>
          </cell>
          <cell r="BO173">
            <v>4640.7283876643478</v>
          </cell>
          <cell r="BP173">
            <v>3.0225575626327554</v>
          </cell>
          <cell r="BQ173">
            <v>3</v>
          </cell>
          <cell r="BR173">
            <v>0</v>
          </cell>
          <cell r="BS173">
            <v>23008.15694796442</v>
          </cell>
          <cell r="BT173">
            <v>0</v>
          </cell>
          <cell r="BU173">
            <v>2244</v>
          </cell>
          <cell r="BW173">
            <v>0</v>
          </cell>
          <cell r="BY173">
            <v>2244</v>
          </cell>
          <cell r="CA173">
            <v>9939</v>
          </cell>
          <cell r="CC173">
            <v>1</v>
          </cell>
          <cell r="CD173">
            <v>0</v>
          </cell>
          <cell r="CE173">
            <v>8474</v>
          </cell>
          <cell r="CF173">
            <v>0</v>
          </cell>
          <cell r="CG173">
            <v>776</v>
          </cell>
          <cell r="CH173">
            <v>0</v>
          </cell>
          <cell r="CI173">
            <v>0</v>
          </cell>
          <cell r="CJ173">
            <v>0</v>
          </cell>
          <cell r="CK173">
            <v>776</v>
          </cell>
          <cell r="CL173">
            <v>0</v>
          </cell>
          <cell r="CM173">
            <v>1055</v>
          </cell>
          <cell r="CN173">
            <v>0</v>
          </cell>
          <cell r="CO173">
            <v>1</v>
          </cell>
          <cell r="CP173">
            <v>0</v>
          </cell>
          <cell r="CQ173">
            <v>8029</v>
          </cell>
          <cell r="CS173">
            <v>811</v>
          </cell>
          <cell r="CU173">
            <v>0</v>
          </cell>
          <cell r="CW173">
            <v>811</v>
          </cell>
          <cell r="CY173">
            <v>0</v>
          </cell>
          <cell r="DA173">
            <v>1</v>
          </cell>
          <cell r="DB173">
            <v>0</v>
          </cell>
          <cell r="DC173">
            <v>8213</v>
          </cell>
          <cell r="DD173">
            <v>0</v>
          </cell>
          <cell r="DE173">
            <v>849</v>
          </cell>
          <cell r="DF173">
            <v>0</v>
          </cell>
          <cell r="DG173">
            <v>0</v>
          </cell>
          <cell r="DH173">
            <v>0</v>
          </cell>
          <cell r="DI173">
            <v>849</v>
          </cell>
          <cell r="DJ173">
            <v>0</v>
          </cell>
          <cell r="DK173">
            <v>184</v>
          </cell>
          <cell r="DL173">
            <v>0</v>
          </cell>
          <cell r="DM173">
            <v>1</v>
          </cell>
          <cell r="DN173">
            <v>0</v>
          </cell>
          <cell r="DO173">
            <v>8590</v>
          </cell>
          <cell r="DQ173">
            <v>893</v>
          </cell>
          <cell r="DS173">
            <v>0</v>
          </cell>
          <cell r="DU173">
            <v>893</v>
          </cell>
          <cell r="DW173">
            <v>487.4</v>
          </cell>
          <cell r="DY173">
            <v>2</v>
          </cell>
          <cell r="DZ173">
            <v>0</v>
          </cell>
          <cell r="EA173">
            <v>21416</v>
          </cell>
          <cell r="EC173">
            <v>1786</v>
          </cell>
          <cell r="EE173">
            <v>0</v>
          </cell>
          <cell r="EG173">
            <v>1786</v>
          </cell>
          <cell r="EI173">
            <v>13125.8</v>
          </cell>
          <cell r="EK173">
            <v>4</v>
          </cell>
          <cell r="EL173">
            <v>0</v>
          </cell>
          <cell r="EM173">
            <v>43383</v>
          </cell>
          <cell r="EN173">
            <v>0</v>
          </cell>
          <cell r="EO173">
            <v>3561</v>
          </cell>
          <cell r="EP173">
            <v>0</v>
          </cell>
          <cell r="EQ173">
            <v>0</v>
          </cell>
          <cell r="ER173">
            <v>0</v>
          </cell>
          <cell r="ES173">
            <v>3561</v>
          </cell>
          <cell r="ET173">
            <v>0</v>
          </cell>
          <cell r="EU173">
            <v>29813.399999999998</v>
          </cell>
          <cell r="EV173">
            <v>0</v>
          </cell>
          <cell r="EW173">
            <v>3</v>
          </cell>
          <cell r="EX173">
            <v>0</v>
          </cell>
          <cell r="EY173">
            <v>34251</v>
          </cell>
          <cell r="EZ173">
            <v>0</v>
          </cell>
          <cell r="FA173">
            <v>2637</v>
          </cell>
          <cell r="FB173">
            <v>0</v>
          </cell>
          <cell r="FC173">
            <v>0</v>
          </cell>
          <cell r="FD173">
            <v>0</v>
          </cell>
          <cell r="FE173">
            <v>2637</v>
          </cell>
          <cell r="FF173">
            <v>0</v>
          </cell>
          <cell r="FG173">
            <v>10622.15</v>
          </cell>
          <cell r="FH173">
            <v>0</v>
          </cell>
          <cell r="FI173">
            <v>3</v>
          </cell>
          <cell r="FJ173">
            <v>0</v>
          </cell>
          <cell r="FK173">
            <v>34638</v>
          </cell>
          <cell r="FL173">
            <v>0</v>
          </cell>
          <cell r="FM173">
            <v>2668</v>
          </cell>
          <cell r="FN173">
            <v>0</v>
          </cell>
          <cell r="FO173">
            <v>0</v>
          </cell>
          <cell r="FQ173">
            <v>2668</v>
          </cell>
          <cell r="FS173">
            <v>5626.2932104287465</v>
          </cell>
          <cell r="FU173">
            <v>4.0095541401273884</v>
          </cell>
          <cell r="FV173">
            <v>0</v>
          </cell>
          <cell r="FW173">
            <v>44586</v>
          </cell>
          <cell r="FX173">
            <v>0</v>
          </cell>
          <cell r="FY173">
            <v>3581</v>
          </cell>
          <cell r="FZ173">
            <v>0</v>
          </cell>
          <cell r="GA173">
            <v>0</v>
          </cell>
          <cell r="GB173">
            <v>0</v>
          </cell>
          <cell r="GC173">
            <v>3581</v>
          </cell>
          <cell r="GE173">
            <v>15126.170606590533</v>
          </cell>
          <cell r="GG173">
            <v>4.4983050847457626</v>
          </cell>
          <cell r="GH173">
            <v>0</v>
          </cell>
          <cell r="GI173">
            <v>55732</v>
          </cell>
          <cell r="GJ173">
            <v>0</v>
          </cell>
          <cell r="GK173">
            <v>4014</v>
          </cell>
          <cell r="GL173">
            <v>0</v>
          </cell>
          <cell r="GM173">
            <v>0</v>
          </cell>
          <cell r="GO173">
            <v>4014</v>
          </cell>
          <cell r="GQ173">
            <v>10723.393693359381</v>
          </cell>
          <cell r="HE173">
            <v>-164</v>
          </cell>
        </row>
        <row r="174">
          <cell r="A174">
            <v>165</v>
          </cell>
          <cell r="B174" t="str">
            <v>MALDEN</v>
          </cell>
          <cell r="E174">
            <v>0</v>
          </cell>
          <cell r="F174">
            <v>4975</v>
          </cell>
          <cell r="I174">
            <v>17.670000000000002</v>
          </cell>
          <cell r="J174">
            <v>95118</v>
          </cell>
          <cell r="K174">
            <v>0</v>
          </cell>
          <cell r="L174">
            <v>1284</v>
          </cell>
          <cell r="M174">
            <v>0</v>
          </cell>
          <cell r="O174">
            <v>31.38</v>
          </cell>
          <cell r="P174">
            <v>0</v>
          </cell>
          <cell r="Q174">
            <v>185108</v>
          </cell>
          <cell r="R174">
            <v>0</v>
          </cell>
          <cell r="S174">
            <v>16067</v>
          </cell>
          <cell r="U174">
            <v>12708</v>
          </cell>
          <cell r="V174">
            <v>0</v>
          </cell>
          <cell r="W174">
            <v>348.76</v>
          </cell>
          <cell r="X174">
            <v>0</v>
          </cell>
          <cell r="Y174">
            <v>1997671</v>
          </cell>
          <cell r="Z174">
            <v>0</v>
          </cell>
          <cell r="AA174">
            <v>318928</v>
          </cell>
          <cell r="AB174">
            <v>0</v>
          </cell>
          <cell r="AC174">
            <v>1812563</v>
          </cell>
          <cell r="AD174">
            <v>0</v>
          </cell>
          <cell r="AE174">
            <v>0</v>
          </cell>
          <cell r="AF174">
            <v>359.84</v>
          </cell>
          <cell r="AG174">
            <v>0</v>
          </cell>
          <cell r="AH174">
            <v>2543768</v>
          </cell>
          <cell r="AJ174">
            <v>14238</v>
          </cell>
          <cell r="AL174">
            <v>1633635</v>
          </cell>
          <cell r="AN174">
            <v>0</v>
          </cell>
          <cell r="AO174">
            <v>401.59</v>
          </cell>
          <cell r="AP174">
            <v>0</v>
          </cell>
          <cell r="AQ174">
            <v>3363161</v>
          </cell>
          <cell r="AR174">
            <v>0</v>
          </cell>
          <cell r="AS174">
            <v>7545</v>
          </cell>
          <cell r="AT174">
            <v>0</v>
          </cell>
          <cell r="AU174">
            <v>1872076</v>
          </cell>
          <cell r="AW174">
            <v>456.43</v>
          </cell>
          <cell r="AY174">
            <v>4029811</v>
          </cell>
          <cell r="AZ174">
            <v>0</v>
          </cell>
          <cell r="BA174">
            <v>108664</v>
          </cell>
          <cell r="BB174">
            <v>0</v>
          </cell>
          <cell r="BC174">
            <v>1225594</v>
          </cell>
          <cell r="BD174">
            <v>1792</v>
          </cell>
          <cell r="BE174">
            <v>487.23</v>
          </cell>
          <cell r="BF174">
            <v>0</v>
          </cell>
          <cell r="BG174">
            <v>3917462</v>
          </cell>
          <cell r="BH174">
            <v>0</v>
          </cell>
          <cell r="BI174">
            <v>509.43</v>
          </cell>
          <cell r="BJ174">
            <v>0</v>
          </cell>
          <cell r="BK174">
            <v>4278771</v>
          </cell>
          <cell r="BL174">
            <v>0</v>
          </cell>
          <cell r="BM174">
            <v>38404</v>
          </cell>
          <cell r="BN174">
            <v>0</v>
          </cell>
          <cell r="BO174">
            <v>192077.19149979518</v>
          </cell>
          <cell r="BP174">
            <v>125.10199246311095</v>
          </cell>
          <cell r="BQ174">
            <v>505.42190894847931</v>
          </cell>
          <cell r="BR174">
            <v>0</v>
          </cell>
          <cell r="BS174">
            <v>3961097.8401717329</v>
          </cell>
          <cell r="BT174">
            <v>0</v>
          </cell>
          <cell r="BU174">
            <v>376559.58789346251</v>
          </cell>
          <cell r="BW174">
            <v>17454.346403575</v>
          </cell>
          <cell r="BY174">
            <v>376559.58789346251</v>
          </cell>
          <cell r="CA174">
            <v>216785.4</v>
          </cell>
          <cell r="CC174">
            <v>525.93181652526289</v>
          </cell>
          <cell r="CD174">
            <v>0</v>
          </cell>
          <cell r="CE174">
            <v>4565664.6526866676</v>
          </cell>
          <cell r="CF174">
            <v>8229.7400745563209</v>
          </cell>
          <cell r="CG174">
            <v>405810.81935333495</v>
          </cell>
          <cell r="CH174">
            <v>667.97110903897556</v>
          </cell>
          <cell r="CI174">
            <v>29822.16216216216</v>
          </cell>
          <cell r="CJ174">
            <v>209.8378378378402</v>
          </cell>
          <cell r="CK174">
            <v>405810.81935333495</v>
          </cell>
          <cell r="CL174">
            <v>683.70083876868011</v>
          </cell>
          <cell r="CM174">
            <v>749090.81251493469</v>
          </cell>
          <cell r="CN174">
            <v>0.25992544367909431</v>
          </cell>
          <cell r="CO174">
            <v>561.41762605731947</v>
          </cell>
          <cell r="CP174">
            <v>0</v>
          </cell>
          <cell r="CQ174">
            <v>4878925.8027602322</v>
          </cell>
          <cell r="CS174">
            <v>448010.69473248592</v>
          </cell>
          <cell r="CU174">
            <v>90077</v>
          </cell>
          <cell r="CW174">
            <v>448010.69473248592</v>
          </cell>
          <cell r="CY174">
            <v>684230.89014812093</v>
          </cell>
          <cell r="DA174">
            <v>564.31454822466833</v>
          </cell>
          <cell r="DB174">
            <v>0</v>
          </cell>
          <cell r="DC174">
            <v>5072589</v>
          </cell>
          <cell r="DD174">
            <v>0</v>
          </cell>
          <cell r="DE174">
            <v>477582</v>
          </cell>
          <cell r="DF174">
            <v>0</v>
          </cell>
          <cell r="DG174">
            <v>19148</v>
          </cell>
          <cell r="DH174">
            <v>0</v>
          </cell>
          <cell r="DI174">
            <v>477582</v>
          </cell>
          <cell r="DJ174">
            <v>0</v>
          </cell>
          <cell r="DK174">
            <v>620155</v>
          </cell>
          <cell r="DL174">
            <v>0</v>
          </cell>
          <cell r="DM174">
            <v>606.18317740595626</v>
          </cell>
          <cell r="DN174">
            <v>0</v>
          </cell>
          <cell r="DO174">
            <v>5551358</v>
          </cell>
          <cell r="DQ174">
            <v>535065</v>
          </cell>
          <cell r="DS174">
            <v>68126</v>
          </cell>
          <cell r="DU174">
            <v>535065</v>
          </cell>
          <cell r="DW174">
            <v>718625.43035837519</v>
          </cell>
          <cell r="DY174">
            <v>652.18542404728839</v>
          </cell>
          <cell r="DZ174">
            <v>0</v>
          </cell>
          <cell r="EA174">
            <v>6216307</v>
          </cell>
          <cell r="EC174">
            <v>578048</v>
          </cell>
          <cell r="EE174">
            <v>49671</v>
          </cell>
          <cell r="EG174">
            <v>578048</v>
          </cell>
          <cell r="EI174">
            <v>1026383.7828660846</v>
          </cell>
          <cell r="EK174">
            <v>678.52173866665999</v>
          </cell>
          <cell r="EL174">
            <v>0</v>
          </cell>
          <cell r="EM174">
            <v>6386092</v>
          </cell>
          <cell r="EN174">
            <v>11287</v>
          </cell>
          <cell r="EO174">
            <v>599668</v>
          </cell>
          <cell r="EP174">
            <v>893</v>
          </cell>
          <cell r="EQ174">
            <v>73738</v>
          </cell>
          <cell r="ER174">
            <v>0</v>
          </cell>
          <cell r="ES174">
            <v>599668</v>
          </cell>
          <cell r="ET174">
            <v>893</v>
          </cell>
          <cell r="EU174">
            <v>760262</v>
          </cell>
          <cell r="EV174">
            <v>0</v>
          </cell>
          <cell r="EW174">
            <v>761.36340403994461</v>
          </cell>
          <cell r="EX174">
            <v>0</v>
          </cell>
          <cell r="EY174">
            <v>7032465</v>
          </cell>
          <cell r="EZ174">
            <v>42340</v>
          </cell>
          <cell r="FA174">
            <v>663559</v>
          </cell>
          <cell r="FB174">
            <v>3572</v>
          </cell>
          <cell r="FC174">
            <v>98312</v>
          </cell>
          <cell r="FD174">
            <v>0</v>
          </cell>
          <cell r="FE174">
            <v>663559</v>
          </cell>
          <cell r="FF174">
            <v>3572</v>
          </cell>
          <cell r="FG174">
            <v>966085.85</v>
          </cell>
          <cell r="FH174">
            <v>0</v>
          </cell>
          <cell r="FI174">
            <v>770.71471303283033</v>
          </cell>
          <cell r="FJ174">
            <v>0</v>
          </cell>
          <cell r="FK174">
            <v>7427832</v>
          </cell>
          <cell r="FL174">
            <v>0</v>
          </cell>
          <cell r="FM174">
            <v>681738</v>
          </cell>
          <cell r="FN174">
            <v>0</v>
          </cell>
          <cell r="FO174">
            <v>78972</v>
          </cell>
          <cell r="FQ174">
            <v>681738</v>
          </cell>
          <cell r="FS174">
            <v>606085.64697713451</v>
          </cell>
          <cell r="FU174">
            <v>817.60176721066489</v>
          </cell>
          <cell r="FV174">
            <v>0</v>
          </cell>
          <cell r="FW174">
            <v>8224147</v>
          </cell>
          <cell r="FX174">
            <v>0</v>
          </cell>
          <cell r="FY174">
            <v>722732</v>
          </cell>
          <cell r="FZ174">
            <v>0</v>
          </cell>
          <cell r="GA174">
            <v>95502</v>
          </cell>
          <cell r="GB174">
            <v>0</v>
          </cell>
          <cell r="GC174">
            <v>722732</v>
          </cell>
          <cell r="GE174">
            <v>1039249.4100995886</v>
          </cell>
          <cell r="GG174">
            <v>828.36708781154277</v>
          </cell>
          <cell r="GH174">
            <v>0</v>
          </cell>
          <cell r="GI174">
            <v>8386640</v>
          </cell>
          <cell r="GJ174">
            <v>0</v>
          </cell>
          <cell r="GK174">
            <v>732412</v>
          </cell>
          <cell r="GL174">
            <v>0</v>
          </cell>
          <cell r="GM174">
            <v>71275</v>
          </cell>
          <cell r="GO174">
            <v>732412</v>
          </cell>
          <cell r="GQ174">
            <v>156331.99456442185</v>
          </cell>
          <cell r="HE174">
            <v>-165</v>
          </cell>
        </row>
        <row r="175">
          <cell r="A175">
            <v>166</v>
          </cell>
          <cell r="B175" t="str">
            <v>MANCHESTER</v>
          </cell>
          <cell r="E175">
            <v>0</v>
          </cell>
          <cell r="F175">
            <v>0</v>
          </cell>
          <cell r="J175">
            <v>0</v>
          </cell>
          <cell r="K175">
            <v>0</v>
          </cell>
          <cell r="L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0</v>
          </cell>
          <cell r="V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L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Z175">
            <v>0</v>
          </cell>
          <cell r="BB175">
            <v>0</v>
          </cell>
          <cell r="BC175">
            <v>0</v>
          </cell>
          <cell r="BD175">
            <v>0</v>
          </cell>
          <cell r="BH175">
            <v>0</v>
          </cell>
          <cell r="BL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W175">
            <v>0</v>
          </cell>
          <cell r="BY175">
            <v>0</v>
          </cell>
          <cell r="CA175">
            <v>0</v>
          </cell>
          <cell r="CE175">
            <v>0</v>
          </cell>
          <cell r="CF175">
            <v>0</v>
          </cell>
          <cell r="CH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S175">
            <v>0</v>
          </cell>
          <cell r="CW175">
            <v>0</v>
          </cell>
          <cell r="CY175">
            <v>0</v>
          </cell>
          <cell r="DD175">
            <v>0</v>
          </cell>
          <cell r="DF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U175">
            <v>0</v>
          </cell>
          <cell r="DW175">
            <v>0</v>
          </cell>
          <cell r="EG175">
            <v>0</v>
          </cell>
          <cell r="EI175">
            <v>0</v>
          </cell>
          <cell r="EK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Q175">
            <v>0</v>
          </cell>
          <cell r="FS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E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O175">
            <v>0</v>
          </cell>
          <cell r="GQ175">
            <v>0</v>
          </cell>
          <cell r="HE175">
            <v>-166</v>
          </cell>
        </row>
        <row r="176">
          <cell r="A176">
            <v>167</v>
          </cell>
          <cell r="B176" t="str">
            <v>MANSFIELD</v>
          </cell>
          <cell r="E176">
            <v>0</v>
          </cell>
          <cell r="F176">
            <v>0</v>
          </cell>
          <cell r="J176">
            <v>0</v>
          </cell>
          <cell r="K176">
            <v>0</v>
          </cell>
          <cell r="L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  <cell r="W176">
            <v>97.48</v>
          </cell>
          <cell r="X176">
            <v>0</v>
          </cell>
          <cell r="Y176">
            <v>484791</v>
          </cell>
          <cell r="Z176">
            <v>0</v>
          </cell>
          <cell r="AA176">
            <v>37506</v>
          </cell>
          <cell r="AB176">
            <v>0</v>
          </cell>
          <cell r="AC176">
            <v>484791</v>
          </cell>
          <cell r="AD176">
            <v>0</v>
          </cell>
          <cell r="AE176">
            <v>0</v>
          </cell>
          <cell r="AF176">
            <v>120.15</v>
          </cell>
          <cell r="AG176">
            <v>0</v>
          </cell>
          <cell r="AH176">
            <v>682211</v>
          </cell>
          <cell r="AJ176">
            <v>0</v>
          </cell>
          <cell r="AL176">
            <v>488295</v>
          </cell>
          <cell r="AN176">
            <v>0</v>
          </cell>
          <cell r="AO176">
            <v>139.22</v>
          </cell>
          <cell r="AP176">
            <v>0</v>
          </cell>
          <cell r="AQ176">
            <v>954629</v>
          </cell>
          <cell r="AR176">
            <v>0</v>
          </cell>
          <cell r="AS176">
            <v>0</v>
          </cell>
          <cell r="AT176">
            <v>0</v>
          </cell>
          <cell r="AU176">
            <v>584787</v>
          </cell>
          <cell r="AW176">
            <v>150.69999999999999</v>
          </cell>
          <cell r="AY176">
            <v>1002911</v>
          </cell>
          <cell r="AZ176">
            <v>0</v>
          </cell>
          <cell r="BA176">
            <v>0</v>
          </cell>
          <cell r="BB176">
            <v>0</v>
          </cell>
          <cell r="BC176">
            <v>258789</v>
          </cell>
          <cell r="BD176">
            <v>378</v>
          </cell>
          <cell r="BE176">
            <v>122.92</v>
          </cell>
          <cell r="BF176">
            <v>0</v>
          </cell>
          <cell r="BG176">
            <v>812872</v>
          </cell>
          <cell r="BH176">
            <v>0</v>
          </cell>
          <cell r="BI176">
            <v>127.55</v>
          </cell>
          <cell r="BJ176">
            <v>0</v>
          </cell>
          <cell r="BK176">
            <v>878311</v>
          </cell>
          <cell r="BL176">
            <v>0</v>
          </cell>
          <cell r="BM176">
            <v>12319</v>
          </cell>
          <cell r="BN176">
            <v>0</v>
          </cell>
          <cell r="BO176">
            <v>25923.075372434534</v>
          </cell>
          <cell r="BP176">
            <v>16.883984790387331</v>
          </cell>
          <cell r="BQ176">
            <v>131.46938775510205</v>
          </cell>
          <cell r="BR176">
            <v>0</v>
          </cell>
          <cell r="BS176">
            <v>912735.52208521275</v>
          </cell>
          <cell r="BT176">
            <v>0</v>
          </cell>
          <cell r="BU176">
            <v>95754.176870748299</v>
          </cell>
          <cell r="BW176">
            <v>27224.177651095124</v>
          </cell>
          <cell r="BY176">
            <v>95754.176870748299</v>
          </cell>
          <cell r="CA176">
            <v>73687.922085212747</v>
          </cell>
          <cell r="CC176">
            <v>134.80902777777777</v>
          </cell>
          <cell r="CD176">
            <v>0</v>
          </cell>
          <cell r="CE176">
            <v>966636.41666666663</v>
          </cell>
          <cell r="CF176">
            <v>0</v>
          </cell>
          <cell r="CG176">
            <v>103835.80555555556</v>
          </cell>
          <cell r="CH176">
            <v>0</v>
          </cell>
          <cell r="CI176">
            <v>7962</v>
          </cell>
          <cell r="CJ176">
            <v>0</v>
          </cell>
          <cell r="CK176">
            <v>103835.80555555556</v>
          </cell>
          <cell r="CL176">
            <v>0</v>
          </cell>
          <cell r="CM176">
            <v>100731.89458145387</v>
          </cell>
          <cell r="CN176">
            <v>0</v>
          </cell>
          <cell r="CO176">
            <v>127.06293706293707</v>
          </cell>
          <cell r="CP176">
            <v>0</v>
          </cell>
          <cell r="CQ176">
            <v>933009.11325421522</v>
          </cell>
          <cell r="CS176">
            <v>102237.04195804195</v>
          </cell>
          <cell r="CU176">
            <v>8220</v>
          </cell>
          <cell r="CW176">
            <v>102237.04195804195</v>
          </cell>
          <cell r="CY176">
            <v>46111</v>
          </cell>
          <cell r="DA176">
            <v>127.37710495963091</v>
          </cell>
          <cell r="DB176">
            <v>0</v>
          </cell>
          <cell r="DC176">
            <v>987720</v>
          </cell>
          <cell r="DD176">
            <v>0</v>
          </cell>
          <cell r="DE176">
            <v>108144</v>
          </cell>
          <cell r="DF176">
            <v>0</v>
          </cell>
          <cell r="DG176">
            <v>0</v>
          </cell>
          <cell r="DH176">
            <v>0</v>
          </cell>
          <cell r="DI176">
            <v>108144</v>
          </cell>
          <cell r="DJ176">
            <v>0</v>
          </cell>
          <cell r="DK176">
            <v>76271</v>
          </cell>
          <cell r="DL176">
            <v>0</v>
          </cell>
          <cell r="DM176">
            <v>131.21107266435985</v>
          </cell>
          <cell r="DN176">
            <v>0</v>
          </cell>
          <cell r="DO176">
            <v>1077126</v>
          </cell>
          <cell r="DQ176">
            <v>116205</v>
          </cell>
          <cell r="DS176">
            <v>9179</v>
          </cell>
          <cell r="DU176">
            <v>116205</v>
          </cell>
          <cell r="DW176">
            <v>122232.53204747086</v>
          </cell>
          <cell r="DY176">
            <v>139.72222222222223</v>
          </cell>
          <cell r="DZ176">
            <v>0</v>
          </cell>
          <cell r="EA176">
            <v>1153486</v>
          </cell>
          <cell r="EC176">
            <v>123867</v>
          </cell>
          <cell r="EE176">
            <v>9877</v>
          </cell>
          <cell r="EG176">
            <v>123867</v>
          </cell>
          <cell r="EI176">
            <v>151887.95469831393</v>
          </cell>
          <cell r="EK176">
            <v>140.3580273892774</v>
          </cell>
          <cell r="EL176">
            <v>0</v>
          </cell>
          <cell r="EM176">
            <v>1138084</v>
          </cell>
          <cell r="EN176">
            <v>0</v>
          </cell>
          <cell r="EO176">
            <v>125307</v>
          </cell>
          <cell r="EP176">
            <v>0</v>
          </cell>
          <cell r="EQ176">
            <v>0</v>
          </cell>
          <cell r="ER176">
            <v>0</v>
          </cell>
          <cell r="ES176">
            <v>125307</v>
          </cell>
          <cell r="ET176">
            <v>0</v>
          </cell>
          <cell r="EU176">
            <v>81578.399999999994</v>
          </cell>
          <cell r="EV176">
            <v>0</v>
          </cell>
          <cell r="EW176">
            <v>151.91528729071538</v>
          </cell>
          <cell r="EX176">
            <v>0</v>
          </cell>
          <cell r="EY176">
            <v>1284744</v>
          </cell>
          <cell r="EZ176">
            <v>0</v>
          </cell>
          <cell r="FA176">
            <v>134266</v>
          </cell>
          <cell r="FB176">
            <v>0</v>
          </cell>
          <cell r="FC176">
            <v>8984</v>
          </cell>
          <cell r="FD176">
            <v>0</v>
          </cell>
          <cell r="FE176">
            <v>134266</v>
          </cell>
          <cell r="FF176">
            <v>0</v>
          </cell>
          <cell r="FG176">
            <v>177204</v>
          </cell>
          <cell r="FH176">
            <v>0</v>
          </cell>
          <cell r="FI176">
            <v>158.18707482993199</v>
          </cell>
          <cell r="FJ176">
            <v>0</v>
          </cell>
          <cell r="FK176">
            <v>1454213</v>
          </cell>
          <cell r="FL176">
            <v>0</v>
          </cell>
          <cell r="FM176">
            <v>139729</v>
          </cell>
          <cell r="FN176">
            <v>0</v>
          </cell>
          <cell r="FO176">
            <v>0</v>
          </cell>
          <cell r="FQ176">
            <v>139729</v>
          </cell>
          <cell r="FS176">
            <v>197281.79028509787</v>
          </cell>
          <cell r="FU176">
            <v>154.25605536332179</v>
          </cell>
          <cell r="FV176">
            <v>0</v>
          </cell>
          <cell r="FW176">
            <v>1512482</v>
          </cell>
          <cell r="FX176">
            <v>0</v>
          </cell>
          <cell r="FY176">
            <v>137752</v>
          </cell>
          <cell r="FZ176">
            <v>0</v>
          </cell>
          <cell r="GA176">
            <v>0</v>
          </cell>
          <cell r="GB176">
            <v>0</v>
          </cell>
          <cell r="GC176">
            <v>137752</v>
          </cell>
          <cell r="GE176">
            <v>133675.03182815554</v>
          </cell>
          <cell r="GG176">
            <v>144.05536332179932</v>
          </cell>
          <cell r="GH176">
            <v>0</v>
          </cell>
          <cell r="GI176">
            <v>1489102</v>
          </cell>
          <cell r="GJ176">
            <v>0</v>
          </cell>
          <cell r="GK176">
            <v>128640</v>
          </cell>
          <cell r="GL176">
            <v>0</v>
          </cell>
          <cell r="GM176">
            <v>0</v>
          </cell>
          <cell r="GO176">
            <v>128640</v>
          </cell>
          <cell r="GQ176">
            <v>0</v>
          </cell>
          <cell r="HE176">
            <v>-167</v>
          </cell>
        </row>
        <row r="177">
          <cell r="A177">
            <v>168</v>
          </cell>
          <cell r="B177" t="str">
            <v>MARBLEHEAD</v>
          </cell>
          <cell r="C177">
            <v>90</v>
          </cell>
          <cell r="D177">
            <v>524160</v>
          </cell>
          <cell r="E177">
            <v>0</v>
          </cell>
          <cell r="F177">
            <v>0</v>
          </cell>
          <cell r="G177">
            <v>262080</v>
          </cell>
          <cell r="I177">
            <v>107.88</v>
          </cell>
          <cell r="J177">
            <v>692051</v>
          </cell>
          <cell r="K177">
            <v>0</v>
          </cell>
          <cell r="L177">
            <v>0</v>
          </cell>
          <cell r="M177">
            <v>276821</v>
          </cell>
          <cell r="O177">
            <v>90.76</v>
          </cell>
          <cell r="P177">
            <v>0</v>
          </cell>
          <cell r="Q177">
            <v>624552</v>
          </cell>
          <cell r="R177">
            <v>0</v>
          </cell>
          <cell r="S177">
            <v>6958</v>
          </cell>
          <cell r="U177">
            <v>0</v>
          </cell>
          <cell r="V177">
            <v>249803</v>
          </cell>
          <cell r="W177">
            <v>96.59</v>
          </cell>
          <cell r="X177">
            <v>0</v>
          </cell>
          <cell r="Y177">
            <v>663870</v>
          </cell>
          <cell r="Z177">
            <v>0</v>
          </cell>
          <cell r="AA177">
            <v>28680</v>
          </cell>
          <cell r="AB177">
            <v>0</v>
          </cell>
          <cell r="AC177">
            <v>39318</v>
          </cell>
          <cell r="AD177">
            <v>0</v>
          </cell>
          <cell r="AE177">
            <v>0</v>
          </cell>
          <cell r="AF177">
            <v>114</v>
          </cell>
          <cell r="AG177">
            <v>0</v>
          </cell>
          <cell r="AH177">
            <v>840494</v>
          </cell>
          <cell r="AJ177">
            <v>7438</v>
          </cell>
          <cell r="AL177">
            <v>200215</v>
          </cell>
          <cell r="AN177">
            <v>0</v>
          </cell>
          <cell r="AO177">
            <v>127</v>
          </cell>
          <cell r="AP177">
            <v>0</v>
          </cell>
          <cell r="AQ177">
            <v>1008630</v>
          </cell>
          <cell r="AR177">
            <v>0</v>
          </cell>
          <cell r="AS177">
            <v>8005</v>
          </cell>
          <cell r="AT177">
            <v>0</v>
          </cell>
          <cell r="AU177">
            <v>289837</v>
          </cell>
          <cell r="AW177">
            <v>140.62</v>
          </cell>
          <cell r="AY177">
            <v>1092741</v>
          </cell>
          <cell r="AZ177">
            <v>0</v>
          </cell>
          <cell r="BA177">
            <v>15766</v>
          </cell>
          <cell r="BB177">
            <v>0</v>
          </cell>
          <cell r="BC177">
            <v>227579</v>
          </cell>
          <cell r="BD177">
            <v>333</v>
          </cell>
          <cell r="BE177">
            <v>139.44999999999999</v>
          </cell>
          <cell r="BF177">
            <v>0</v>
          </cell>
          <cell r="BG177">
            <v>1207219</v>
          </cell>
          <cell r="BH177">
            <v>0</v>
          </cell>
          <cell r="BI177">
            <v>137</v>
          </cell>
          <cell r="BJ177">
            <v>0</v>
          </cell>
          <cell r="BK177">
            <v>1132442</v>
          </cell>
          <cell r="BL177">
            <v>0</v>
          </cell>
          <cell r="BM177">
            <v>0</v>
          </cell>
          <cell r="BN177">
            <v>0</v>
          </cell>
          <cell r="BO177">
            <v>31300.095225725861</v>
          </cell>
          <cell r="BP177">
            <v>20.386097102153144</v>
          </cell>
          <cell r="BQ177">
            <v>173.63573883161513</v>
          </cell>
          <cell r="BR177">
            <v>0</v>
          </cell>
          <cell r="BS177">
            <v>1422250.185689474</v>
          </cell>
          <cell r="BT177">
            <v>0</v>
          </cell>
          <cell r="BU177">
            <v>124643.53264604812</v>
          </cell>
          <cell r="BW177">
            <v>64981.594610328706</v>
          </cell>
          <cell r="BY177">
            <v>124643.53264604812</v>
          </cell>
          <cell r="CA177">
            <v>335599.385689474</v>
          </cell>
          <cell r="CC177">
            <v>178.22033898305085</v>
          </cell>
          <cell r="CD177">
            <v>0</v>
          </cell>
          <cell r="CE177">
            <v>1583109.2881355933</v>
          </cell>
          <cell r="CF177">
            <v>0</v>
          </cell>
          <cell r="CG177">
            <v>137522.98305084746</v>
          </cell>
          <cell r="CH177">
            <v>0</v>
          </cell>
          <cell r="CI177">
            <v>9709</v>
          </cell>
          <cell r="CJ177">
            <v>0</v>
          </cell>
          <cell r="CK177">
            <v>137522.98305084746</v>
          </cell>
          <cell r="CL177">
            <v>0</v>
          </cell>
          <cell r="CM177">
            <v>334744.1024461193</v>
          </cell>
          <cell r="CN177">
            <v>0</v>
          </cell>
          <cell r="CO177">
            <v>175.96</v>
          </cell>
          <cell r="CP177">
            <v>0</v>
          </cell>
          <cell r="CQ177">
            <v>1526750.68</v>
          </cell>
          <cell r="CS177">
            <v>137837.56</v>
          </cell>
          <cell r="CU177">
            <v>58764</v>
          </cell>
          <cell r="CW177">
            <v>137837.56</v>
          </cell>
          <cell r="CY177">
            <v>212438</v>
          </cell>
          <cell r="DA177">
            <v>87.981328506390213</v>
          </cell>
          <cell r="DB177">
            <v>0</v>
          </cell>
          <cell r="DC177">
            <v>766449</v>
          </cell>
          <cell r="DD177">
            <v>0</v>
          </cell>
          <cell r="DE177">
            <v>70514</v>
          </cell>
          <cell r="DF177">
            <v>0</v>
          </cell>
          <cell r="DG177">
            <v>49584</v>
          </cell>
          <cell r="DH177">
            <v>0</v>
          </cell>
          <cell r="DI177">
            <v>70514</v>
          </cell>
          <cell r="DJ177">
            <v>0</v>
          </cell>
          <cell r="DK177">
            <v>64344</v>
          </cell>
          <cell r="DL177">
            <v>0</v>
          </cell>
          <cell r="DM177">
            <v>93.223728813559319</v>
          </cell>
          <cell r="DN177">
            <v>0</v>
          </cell>
          <cell r="DO177">
            <v>878960</v>
          </cell>
          <cell r="DQ177">
            <v>80570</v>
          </cell>
          <cell r="DS177">
            <v>31905</v>
          </cell>
          <cell r="DU177">
            <v>80570</v>
          </cell>
          <cell r="DW177">
            <v>112511</v>
          </cell>
          <cell r="DY177">
            <v>118.67333333333333</v>
          </cell>
          <cell r="DZ177">
            <v>0</v>
          </cell>
          <cell r="EA177">
            <v>1124722</v>
          </cell>
          <cell r="EC177">
            <v>103296</v>
          </cell>
          <cell r="EE177">
            <v>31818</v>
          </cell>
          <cell r="EG177">
            <v>103296</v>
          </cell>
          <cell r="EI177">
            <v>313268.59999999998</v>
          </cell>
          <cell r="EK177">
            <v>155.61168384879727</v>
          </cell>
          <cell r="EL177">
            <v>0</v>
          </cell>
          <cell r="EM177">
            <v>1532845</v>
          </cell>
          <cell r="EN177">
            <v>0</v>
          </cell>
          <cell r="EO177">
            <v>138070</v>
          </cell>
          <cell r="EP177">
            <v>0</v>
          </cell>
          <cell r="EQ177">
            <v>10796</v>
          </cell>
          <cell r="ER177">
            <v>0</v>
          </cell>
          <cell r="ES177">
            <v>138070</v>
          </cell>
          <cell r="ET177">
            <v>0</v>
          </cell>
          <cell r="EU177">
            <v>600584.6</v>
          </cell>
          <cell r="EV177">
            <v>0</v>
          </cell>
          <cell r="EW177">
            <v>162.97459261722645</v>
          </cell>
          <cell r="EX177">
            <v>0</v>
          </cell>
          <cell r="EY177">
            <v>1697799</v>
          </cell>
          <cell r="EZ177">
            <v>0</v>
          </cell>
          <cell r="FA177">
            <v>142754</v>
          </cell>
          <cell r="FB177">
            <v>0</v>
          </cell>
          <cell r="FC177">
            <v>35801</v>
          </cell>
          <cell r="FD177">
            <v>0</v>
          </cell>
          <cell r="FE177">
            <v>142754</v>
          </cell>
          <cell r="FF177">
            <v>0</v>
          </cell>
          <cell r="FG177">
            <v>365289.55</v>
          </cell>
          <cell r="FH177">
            <v>0</v>
          </cell>
          <cell r="FI177">
            <v>173.49708152066984</v>
          </cell>
          <cell r="FJ177">
            <v>0</v>
          </cell>
          <cell r="FK177">
            <v>1865210</v>
          </cell>
          <cell r="FL177">
            <v>0</v>
          </cell>
          <cell r="FM177">
            <v>152254</v>
          </cell>
          <cell r="FN177">
            <v>0</v>
          </cell>
          <cell r="FO177">
            <v>35490</v>
          </cell>
          <cell r="FQ177">
            <v>152254</v>
          </cell>
          <cell r="FS177">
            <v>297338.41057866137</v>
          </cell>
          <cell r="FU177">
            <v>185.42617449664434</v>
          </cell>
          <cell r="FV177">
            <v>0</v>
          </cell>
          <cell r="FW177">
            <v>2003131</v>
          </cell>
          <cell r="FX177">
            <v>0</v>
          </cell>
          <cell r="FY177">
            <v>162922</v>
          </cell>
          <cell r="FZ177">
            <v>0</v>
          </cell>
          <cell r="GA177">
            <v>35562</v>
          </cell>
          <cell r="GB177">
            <v>0</v>
          </cell>
          <cell r="GC177">
            <v>162922</v>
          </cell>
          <cell r="GE177">
            <v>314511.21753707883</v>
          </cell>
          <cell r="GG177">
            <v>187.13559322033905</v>
          </cell>
          <cell r="GH177">
            <v>0</v>
          </cell>
          <cell r="GI177">
            <v>2030583</v>
          </cell>
          <cell r="GJ177">
            <v>0</v>
          </cell>
          <cell r="GK177">
            <v>165327</v>
          </cell>
          <cell r="GL177">
            <v>0</v>
          </cell>
          <cell r="GM177">
            <v>23652</v>
          </cell>
          <cell r="GO177">
            <v>165327</v>
          </cell>
          <cell r="GQ177">
            <v>26411.14334022086</v>
          </cell>
          <cell r="HE177">
            <v>-168</v>
          </cell>
        </row>
        <row r="178">
          <cell r="A178">
            <v>169</v>
          </cell>
          <cell r="B178" t="str">
            <v>MARION</v>
          </cell>
          <cell r="E178">
            <v>0</v>
          </cell>
          <cell r="F178">
            <v>0</v>
          </cell>
          <cell r="J178">
            <v>0</v>
          </cell>
          <cell r="K178">
            <v>0</v>
          </cell>
          <cell r="L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L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Z178">
            <v>0</v>
          </cell>
          <cell r="BB178">
            <v>0</v>
          </cell>
          <cell r="BC178">
            <v>0</v>
          </cell>
          <cell r="BD178">
            <v>0</v>
          </cell>
          <cell r="BH178">
            <v>0</v>
          </cell>
          <cell r="BL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W178">
            <v>0</v>
          </cell>
          <cell r="BY178">
            <v>0</v>
          </cell>
          <cell r="CA178">
            <v>0</v>
          </cell>
          <cell r="CE178">
            <v>0</v>
          </cell>
          <cell r="CF178">
            <v>0</v>
          </cell>
          <cell r="CH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S178">
            <v>0</v>
          </cell>
          <cell r="CW178">
            <v>0</v>
          </cell>
          <cell r="CY178">
            <v>0</v>
          </cell>
          <cell r="DD178">
            <v>0</v>
          </cell>
          <cell r="DF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U178">
            <v>0</v>
          </cell>
          <cell r="DW178">
            <v>0</v>
          </cell>
          <cell r="EG178">
            <v>0</v>
          </cell>
          <cell r="EI178">
            <v>0</v>
          </cell>
          <cell r="EK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Q178">
            <v>0</v>
          </cell>
          <cell r="FS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E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O178">
            <v>0</v>
          </cell>
          <cell r="GQ178">
            <v>0</v>
          </cell>
          <cell r="HE178">
            <v>-169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5581</v>
          </cell>
          <cell r="E179">
            <v>0</v>
          </cell>
          <cell r="F179">
            <v>0</v>
          </cell>
          <cell r="G179">
            <v>0</v>
          </cell>
          <cell r="I179">
            <v>0.52</v>
          </cell>
          <cell r="J179">
            <v>3155</v>
          </cell>
          <cell r="K179">
            <v>0</v>
          </cell>
          <cell r="L179">
            <v>0</v>
          </cell>
          <cell r="M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L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Z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2</v>
          </cell>
          <cell r="BF179">
            <v>0</v>
          </cell>
          <cell r="BG179">
            <v>17506</v>
          </cell>
          <cell r="BH179">
            <v>0</v>
          </cell>
          <cell r="BI179">
            <v>4.33</v>
          </cell>
          <cell r="BJ179">
            <v>0</v>
          </cell>
          <cell r="BK179">
            <v>21138</v>
          </cell>
          <cell r="BL179">
            <v>0</v>
          </cell>
          <cell r="BM179">
            <v>18144</v>
          </cell>
          <cell r="BN179">
            <v>0</v>
          </cell>
          <cell r="BO179">
            <v>4323.6630282139804</v>
          </cell>
          <cell r="BP179">
            <v>2.8160493983959896</v>
          </cell>
          <cell r="BQ179">
            <v>4</v>
          </cell>
          <cell r="BR179">
            <v>0</v>
          </cell>
          <cell r="BS179">
            <v>34191.869505964081</v>
          </cell>
          <cell r="BT179">
            <v>0</v>
          </cell>
          <cell r="BU179">
            <v>2992</v>
          </cell>
          <cell r="BW179">
            <v>0</v>
          </cell>
          <cell r="BY179">
            <v>2992</v>
          </cell>
          <cell r="CA179">
            <v>22235.46950596408</v>
          </cell>
          <cell r="CC179">
            <v>72.354948805460765</v>
          </cell>
          <cell r="CD179">
            <v>0</v>
          </cell>
          <cell r="CE179">
            <v>568046.64163822518</v>
          </cell>
          <cell r="CF179">
            <v>0</v>
          </cell>
          <cell r="CG179">
            <v>40328.163822525603</v>
          </cell>
          <cell r="CH179">
            <v>0</v>
          </cell>
          <cell r="CI179">
            <v>241040.10921501706</v>
          </cell>
          <cell r="CJ179">
            <v>0</v>
          </cell>
          <cell r="CK179">
            <v>40328.163822525603</v>
          </cell>
          <cell r="CL179">
            <v>0</v>
          </cell>
          <cell r="CM179">
            <v>543139.77213226107</v>
          </cell>
          <cell r="CN179">
            <v>0</v>
          </cell>
          <cell r="CO179">
            <v>103.04195804195804</v>
          </cell>
          <cell r="CP179">
            <v>0</v>
          </cell>
          <cell r="CQ179">
            <v>903813.42657342658</v>
          </cell>
          <cell r="CS179">
            <v>75930.58391608391</v>
          </cell>
          <cell r="CU179">
            <v>98407.493006993012</v>
          </cell>
          <cell r="CW179">
            <v>75930.58391608391</v>
          </cell>
          <cell r="CY179">
            <v>661301.7849352014</v>
          </cell>
          <cell r="DA179">
            <v>144.31333333333336</v>
          </cell>
          <cell r="DB179">
            <v>0</v>
          </cell>
          <cell r="DC179">
            <v>1184503</v>
          </cell>
          <cell r="DD179">
            <v>0</v>
          </cell>
          <cell r="DE179">
            <v>105084</v>
          </cell>
          <cell r="DF179">
            <v>0</v>
          </cell>
          <cell r="DG179">
            <v>212880</v>
          </cell>
          <cell r="DH179">
            <v>0</v>
          </cell>
          <cell r="DI179">
            <v>105084</v>
          </cell>
          <cell r="DJ179">
            <v>0</v>
          </cell>
          <cell r="DK179">
            <v>695692</v>
          </cell>
          <cell r="DL179">
            <v>0</v>
          </cell>
          <cell r="DM179">
            <v>154.70068027210885</v>
          </cell>
          <cell r="DN179">
            <v>0</v>
          </cell>
          <cell r="DO179">
            <v>1481291</v>
          </cell>
          <cell r="DQ179">
            <v>131895</v>
          </cell>
          <cell r="DS179">
            <v>76230</v>
          </cell>
          <cell r="DU179">
            <v>131895</v>
          </cell>
          <cell r="DW179">
            <v>599508.45803002454</v>
          </cell>
          <cell r="DY179">
            <v>201.34137931034485</v>
          </cell>
          <cell r="DZ179">
            <v>0</v>
          </cell>
          <cell r="EA179">
            <v>1935461</v>
          </cell>
          <cell r="EC179">
            <v>161045</v>
          </cell>
          <cell r="EE179">
            <v>244503</v>
          </cell>
          <cell r="EG179">
            <v>161045</v>
          </cell>
          <cell r="EI179">
            <v>744518.62937062944</v>
          </cell>
          <cell r="EK179">
            <v>252.37194581131158</v>
          </cell>
          <cell r="EL179">
            <v>0</v>
          </cell>
          <cell r="EM179">
            <v>2512253</v>
          </cell>
          <cell r="EN179">
            <v>0</v>
          </cell>
          <cell r="EO179">
            <v>211974</v>
          </cell>
          <cell r="EP179">
            <v>0</v>
          </cell>
          <cell r="EQ179">
            <v>172170</v>
          </cell>
          <cell r="ER179">
            <v>0</v>
          </cell>
          <cell r="ES179">
            <v>211974</v>
          </cell>
          <cell r="ET179">
            <v>0</v>
          </cell>
          <cell r="EU179">
            <v>968009.2</v>
          </cell>
          <cell r="EV179">
            <v>0</v>
          </cell>
          <cell r="EW179">
            <v>265.38084209513846</v>
          </cell>
          <cell r="EX179">
            <v>0</v>
          </cell>
          <cell r="EY179">
            <v>2781290</v>
          </cell>
          <cell r="EZ179">
            <v>0</v>
          </cell>
          <cell r="FA179">
            <v>224978</v>
          </cell>
          <cell r="FB179">
            <v>0</v>
          </cell>
          <cell r="FC179">
            <v>158991</v>
          </cell>
          <cell r="FD179">
            <v>0</v>
          </cell>
          <cell r="FE179">
            <v>224978</v>
          </cell>
          <cell r="FF179">
            <v>0</v>
          </cell>
          <cell r="FG179">
            <v>594903</v>
          </cell>
          <cell r="FH179">
            <v>0</v>
          </cell>
          <cell r="FI179">
            <v>310.06418918918905</v>
          </cell>
          <cell r="FJ179">
            <v>0</v>
          </cell>
          <cell r="FK179">
            <v>3355276</v>
          </cell>
          <cell r="FL179">
            <v>0</v>
          </cell>
          <cell r="FM179">
            <v>268671</v>
          </cell>
          <cell r="FN179">
            <v>0</v>
          </cell>
          <cell r="FO179">
            <v>101618</v>
          </cell>
          <cell r="FQ179">
            <v>268671</v>
          </cell>
          <cell r="FS179">
            <v>751713.20853108028</v>
          </cell>
          <cell r="FU179">
            <v>376.36816307833249</v>
          </cell>
          <cell r="FV179">
            <v>0</v>
          </cell>
          <cell r="FW179">
            <v>4133099</v>
          </cell>
          <cell r="FX179">
            <v>0</v>
          </cell>
          <cell r="FY179">
            <v>312405</v>
          </cell>
          <cell r="FZ179">
            <v>0</v>
          </cell>
          <cell r="GA179">
            <v>209890</v>
          </cell>
          <cell r="GB179">
            <v>0</v>
          </cell>
          <cell r="GC179">
            <v>312405</v>
          </cell>
          <cell r="GE179">
            <v>1102859.3556900944</v>
          </cell>
          <cell r="GG179">
            <v>413.84797297297297</v>
          </cell>
          <cell r="GH179">
            <v>0</v>
          </cell>
          <cell r="GI179">
            <v>4719498</v>
          </cell>
          <cell r="GJ179">
            <v>0</v>
          </cell>
          <cell r="GK179">
            <v>340266</v>
          </cell>
          <cell r="GL179">
            <v>0</v>
          </cell>
          <cell r="GM179">
            <v>265202</v>
          </cell>
          <cell r="GO179">
            <v>340266</v>
          </cell>
          <cell r="GQ179">
            <v>564165.3811584647</v>
          </cell>
          <cell r="HE179">
            <v>-170</v>
          </cell>
        </row>
        <row r="180">
          <cell r="A180">
            <v>171</v>
          </cell>
          <cell r="B180" t="str">
            <v>MARSHFIELD</v>
          </cell>
          <cell r="C180">
            <v>9.7899999999999991</v>
          </cell>
          <cell r="D180">
            <v>49097</v>
          </cell>
          <cell r="E180">
            <v>0</v>
          </cell>
          <cell r="F180">
            <v>30982</v>
          </cell>
          <cell r="G180">
            <v>0</v>
          </cell>
          <cell r="I180">
            <v>15.7</v>
          </cell>
          <cell r="J180">
            <v>82566</v>
          </cell>
          <cell r="K180">
            <v>0</v>
          </cell>
          <cell r="L180">
            <v>47656</v>
          </cell>
          <cell r="M180">
            <v>0</v>
          </cell>
          <cell r="O180">
            <v>9.2100000000000009</v>
          </cell>
          <cell r="P180">
            <v>0</v>
          </cell>
          <cell r="Q180">
            <v>53878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15.15</v>
          </cell>
          <cell r="X180">
            <v>0</v>
          </cell>
          <cell r="Y180">
            <v>92568</v>
          </cell>
          <cell r="Z180">
            <v>0</v>
          </cell>
          <cell r="AA180">
            <v>0</v>
          </cell>
          <cell r="AB180">
            <v>0</v>
          </cell>
          <cell r="AC180">
            <v>38690</v>
          </cell>
          <cell r="AD180">
            <v>0</v>
          </cell>
          <cell r="AE180">
            <v>0</v>
          </cell>
          <cell r="AF180">
            <v>26.84</v>
          </cell>
          <cell r="AG180">
            <v>0</v>
          </cell>
          <cell r="AH180">
            <v>151957</v>
          </cell>
          <cell r="AJ180">
            <v>5272</v>
          </cell>
          <cell r="AL180">
            <v>82603</v>
          </cell>
          <cell r="AN180">
            <v>0</v>
          </cell>
          <cell r="AO180">
            <v>33.79</v>
          </cell>
          <cell r="AP180">
            <v>0</v>
          </cell>
          <cell r="AQ180">
            <v>202609</v>
          </cell>
          <cell r="AR180">
            <v>0</v>
          </cell>
          <cell r="AS180">
            <v>6179</v>
          </cell>
          <cell r="AT180">
            <v>0</v>
          </cell>
          <cell r="AU180">
            <v>101761</v>
          </cell>
          <cell r="AW180">
            <v>35.08</v>
          </cell>
          <cell r="AY180">
            <v>232802</v>
          </cell>
          <cell r="AZ180">
            <v>0</v>
          </cell>
          <cell r="BA180">
            <v>10690</v>
          </cell>
          <cell r="BB180">
            <v>0</v>
          </cell>
          <cell r="BC180">
            <v>75081</v>
          </cell>
          <cell r="BD180">
            <v>110</v>
          </cell>
          <cell r="BE180">
            <v>30.44</v>
          </cell>
          <cell r="BF180">
            <v>0</v>
          </cell>
          <cell r="BG180">
            <v>219563</v>
          </cell>
          <cell r="BH180">
            <v>0</v>
          </cell>
          <cell r="BI180">
            <v>32.47</v>
          </cell>
          <cell r="BJ180">
            <v>0</v>
          </cell>
          <cell r="BK180">
            <v>254907</v>
          </cell>
          <cell r="BL180">
            <v>0</v>
          </cell>
          <cell r="BM180">
            <v>8100</v>
          </cell>
          <cell r="BN180">
            <v>0</v>
          </cell>
          <cell r="BO180">
            <v>14504.746115731967</v>
          </cell>
          <cell r="BP180">
            <v>9.4471010591150844</v>
          </cell>
          <cell r="BQ180">
            <v>45.929328621908127</v>
          </cell>
          <cell r="BR180">
            <v>0</v>
          </cell>
          <cell r="BS180">
            <v>404569.61601440422</v>
          </cell>
          <cell r="BT180">
            <v>0</v>
          </cell>
          <cell r="BU180">
            <v>34329.571524136671</v>
          </cell>
          <cell r="BW180">
            <v>0</v>
          </cell>
          <cell r="BY180">
            <v>34329.571524136671</v>
          </cell>
          <cell r="CA180">
            <v>170869.01601440422</v>
          </cell>
          <cell r="CC180">
            <v>42.096885813148788</v>
          </cell>
          <cell r="CD180">
            <v>0</v>
          </cell>
          <cell r="CE180">
            <v>359980.06920415227</v>
          </cell>
          <cell r="CF180">
            <v>0</v>
          </cell>
          <cell r="CG180">
            <v>31891.183391003462</v>
          </cell>
          <cell r="CH180">
            <v>0</v>
          </cell>
          <cell r="CI180">
            <v>9488</v>
          </cell>
          <cell r="CJ180">
            <v>-4169.4671280276807</v>
          </cell>
          <cell r="CK180">
            <v>31891.183391003462</v>
          </cell>
          <cell r="CL180">
            <v>-341.01038062283624</v>
          </cell>
          <cell r="CM180">
            <v>103936</v>
          </cell>
          <cell r="CN180">
            <v>0</v>
          </cell>
          <cell r="CO180">
            <v>36.065743944636679</v>
          </cell>
          <cell r="CP180">
            <v>0</v>
          </cell>
          <cell r="CQ180">
            <v>318161.66435986158</v>
          </cell>
          <cell r="CS180">
            <v>28699.297577854668</v>
          </cell>
          <cell r="CU180">
            <v>6655.1833910034602</v>
          </cell>
          <cell r="CW180">
            <v>28699.297577854668</v>
          </cell>
          <cell r="CY180">
            <v>59865</v>
          </cell>
          <cell r="DA180">
            <v>27.260135135135137</v>
          </cell>
          <cell r="DB180">
            <v>0</v>
          </cell>
          <cell r="DC180">
            <v>266183</v>
          </cell>
          <cell r="DD180">
            <v>0</v>
          </cell>
          <cell r="DE180">
            <v>23136</v>
          </cell>
          <cell r="DF180">
            <v>0</v>
          </cell>
          <cell r="DG180">
            <v>0</v>
          </cell>
          <cell r="DH180">
            <v>0</v>
          </cell>
          <cell r="DI180">
            <v>23136</v>
          </cell>
          <cell r="DJ180">
            <v>0</v>
          </cell>
          <cell r="DK180">
            <v>0</v>
          </cell>
          <cell r="DL180">
            <v>0</v>
          </cell>
          <cell r="DM180">
            <v>24.115254237288138</v>
          </cell>
          <cell r="DN180">
            <v>0</v>
          </cell>
          <cell r="DO180">
            <v>214722</v>
          </cell>
          <cell r="DQ180">
            <v>21534</v>
          </cell>
          <cell r="DS180">
            <v>0</v>
          </cell>
          <cell r="DU180">
            <v>21534</v>
          </cell>
          <cell r="DW180">
            <v>0</v>
          </cell>
          <cell r="DY180">
            <v>25.467353951890033</v>
          </cell>
          <cell r="DZ180">
            <v>0</v>
          </cell>
          <cell r="EA180">
            <v>229741</v>
          </cell>
          <cell r="EC180">
            <v>22742</v>
          </cell>
          <cell r="EE180">
            <v>0</v>
          </cell>
          <cell r="EG180">
            <v>22742</v>
          </cell>
          <cell r="EI180">
            <v>15019</v>
          </cell>
          <cell r="EK180">
            <v>28</v>
          </cell>
          <cell r="EL180">
            <v>0</v>
          </cell>
          <cell r="EM180">
            <v>267568</v>
          </cell>
          <cell r="EN180">
            <v>0</v>
          </cell>
          <cell r="EO180">
            <v>25004</v>
          </cell>
          <cell r="EP180">
            <v>0</v>
          </cell>
          <cell r="EQ180">
            <v>0</v>
          </cell>
          <cell r="ER180">
            <v>0</v>
          </cell>
          <cell r="ES180">
            <v>25004</v>
          </cell>
          <cell r="ET180">
            <v>0</v>
          </cell>
          <cell r="EU180">
            <v>46838.400000000001</v>
          </cell>
          <cell r="EV180">
            <v>0</v>
          </cell>
          <cell r="EW180">
            <v>29.168965517241379</v>
          </cell>
          <cell r="EX180">
            <v>0</v>
          </cell>
          <cell r="EY180">
            <v>268338</v>
          </cell>
          <cell r="EZ180">
            <v>0</v>
          </cell>
          <cell r="FA180">
            <v>25155</v>
          </cell>
          <cell r="FB180">
            <v>0</v>
          </cell>
          <cell r="FC180">
            <v>10419</v>
          </cell>
          <cell r="FD180">
            <v>0</v>
          </cell>
          <cell r="FE180">
            <v>25155</v>
          </cell>
          <cell r="FF180">
            <v>0</v>
          </cell>
          <cell r="FG180">
            <v>16234.35</v>
          </cell>
          <cell r="FH180">
            <v>0</v>
          </cell>
          <cell r="FI180">
            <v>33.724489795918373</v>
          </cell>
          <cell r="FJ180">
            <v>0</v>
          </cell>
          <cell r="FK180">
            <v>300195</v>
          </cell>
          <cell r="FL180">
            <v>0</v>
          </cell>
          <cell r="FM180">
            <v>28300</v>
          </cell>
          <cell r="FN180">
            <v>0</v>
          </cell>
          <cell r="FO180">
            <v>21544</v>
          </cell>
          <cell r="FQ180">
            <v>28300</v>
          </cell>
          <cell r="FS180">
            <v>39723.80736812386</v>
          </cell>
          <cell r="FU180">
            <v>34.983752191700766</v>
          </cell>
          <cell r="FV180">
            <v>0</v>
          </cell>
          <cell r="FW180">
            <v>363746</v>
          </cell>
          <cell r="FX180">
            <v>0</v>
          </cell>
          <cell r="FY180">
            <v>29800</v>
          </cell>
          <cell r="FZ180">
            <v>0</v>
          </cell>
          <cell r="GA180">
            <v>18979</v>
          </cell>
          <cell r="GB180">
            <v>0</v>
          </cell>
          <cell r="GC180">
            <v>29800</v>
          </cell>
          <cell r="GE180">
            <v>79020.891075764637</v>
          </cell>
          <cell r="GG180">
            <v>32.429613388222663</v>
          </cell>
          <cell r="GH180">
            <v>0</v>
          </cell>
          <cell r="GI180">
            <v>346919</v>
          </cell>
          <cell r="GJ180">
            <v>0</v>
          </cell>
          <cell r="GK180">
            <v>28959</v>
          </cell>
          <cell r="GL180">
            <v>0</v>
          </cell>
          <cell r="GM180">
            <v>0</v>
          </cell>
          <cell r="GO180">
            <v>28959</v>
          </cell>
          <cell r="GQ180">
            <v>0</v>
          </cell>
          <cell r="HE180">
            <v>-171</v>
          </cell>
        </row>
        <row r="181">
          <cell r="A181">
            <v>172</v>
          </cell>
          <cell r="B181" t="str">
            <v>MASHPEE</v>
          </cell>
          <cell r="E181">
            <v>0</v>
          </cell>
          <cell r="F181">
            <v>0</v>
          </cell>
          <cell r="I181">
            <v>0.51</v>
          </cell>
          <cell r="J181">
            <v>2994</v>
          </cell>
          <cell r="K181">
            <v>0</v>
          </cell>
          <cell r="L181">
            <v>0</v>
          </cell>
          <cell r="M181">
            <v>0</v>
          </cell>
          <cell r="O181">
            <v>1</v>
          </cell>
          <cell r="P181">
            <v>0</v>
          </cell>
          <cell r="Q181">
            <v>5776</v>
          </cell>
          <cell r="R181">
            <v>0</v>
          </cell>
          <cell r="S181">
            <v>0</v>
          </cell>
          <cell r="U181">
            <v>3377</v>
          </cell>
          <cell r="V181">
            <v>0</v>
          </cell>
          <cell r="W181">
            <v>2</v>
          </cell>
          <cell r="X181">
            <v>0</v>
          </cell>
          <cell r="Y181">
            <v>12474</v>
          </cell>
          <cell r="Z181">
            <v>0</v>
          </cell>
          <cell r="AA181">
            <v>0</v>
          </cell>
          <cell r="AB181">
            <v>0</v>
          </cell>
          <cell r="AC181">
            <v>6698</v>
          </cell>
          <cell r="AD181">
            <v>0</v>
          </cell>
          <cell r="AE181">
            <v>0</v>
          </cell>
          <cell r="AF181">
            <v>4</v>
          </cell>
          <cell r="AG181">
            <v>0</v>
          </cell>
          <cell r="AH181">
            <v>25824</v>
          </cell>
          <cell r="AJ181">
            <v>0</v>
          </cell>
          <cell r="AL181">
            <v>17369</v>
          </cell>
          <cell r="AN181">
            <v>0</v>
          </cell>
          <cell r="AO181">
            <v>3</v>
          </cell>
          <cell r="AP181">
            <v>0</v>
          </cell>
          <cell r="AQ181">
            <v>21453</v>
          </cell>
          <cell r="AR181">
            <v>0</v>
          </cell>
          <cell r="AS181">
            <v>0</v>
          </cell>
          <cell r="AT181">
            <v>0</v>
          </cell>
          <cell r="AU181">
            <v>10689</v>
          </cell>
          <cell r="AW181">
            <v>4</v>
          </cell>
          <cell r="AY181">
            <v>23754</v>
          </cell>
          <cell r="AZ181">
            <v>0</v>
          </cell>
          <cell r="BA181">
            <v>7918</v>
          </cell>
          <cell r="BB181">
            <v>0</v>
          </cell>
          <cell r="BC181">
            <v>6802</v>
          </cell>
          <cell r="BD181">
            <v>10</v>
          </cell>
          <cell r="BE181">
            <v>9.14</v>
          </cell>
          <cell r="BF181">
            <v>0</v>
          </cell>
          <cell r="BG181">
            <v>66429</v>
          </cell>
          <cell r="BH181">
            <v>0</v>
          </cell>
          <cell r="BI181">
            <v>9</v>
          </cell>
          <cell r="BJ181">
            <v>0</v>
          </cell>
          <cell r="BK181">
            <v>76473</v>
          </cell>
          <cell r="BL181">
            <v>0</v>
          </cell>
          <cell r="BM181">
            <v>0</v>
          </cell>
          <cell r="BN181">
            <v>0</v>
          </cell>
          <cell r="BO181">
            <v>11185.500632726473</v>
          </cell>
          <cell r="BP181">
            <v>7.2852398815557535</v>
          </cell>
          <cell r="BQ181">
            <v>11</v>
          </cell>
          <cell r="BR181">
            <v>0</v>
          </cell>
          <cell r="BS181">
            <v>91674.479156108267</v>
          </cell>
          <cell r="BT181">
            <v>0</v>
          </cell>
          <cell r="BU181">
            <v>8228</v>
          </cell>
          <cell r="BW181">
            <v>0</v>
          </cell>
          <cell r="BY181">
            <v>8228</v>
          </cell>
          <cell r="CA181">
            <v>38297.879156108269</v>
          </cell>
          <cell r="CC181">
            <v>14.215488215488215</v>
          </cell>
          <cell r="CD181">
            <v>0</v>
          </cell>
          <cell r="CE181">
            <v>122999.37037037038</v>
          </cell>
          <cell r="CF181">
            <v>0</v>
          </cell>
          <cell r="CG181">
            <v>10547.851851851852</v>
          </cell>
          <cell r="CH181">
            <v>0</v>
          </cell>
          <cell r="CI181">
            <v>6119.9494949494956</v>
          </cell>
          <cell r="CJ181">
            <v>0</v>
          </cell>
          <cell r="CK181">
            <v>10547.851851851852</v>
          </cell>
          <cell r="CL181">
            <v>0</v>
          </cell>
          <cell r="CM181">
            <v>44463.891214262112</v>
          </cell>
          <cell r="CN181">
            <v>0</v>
          </cell>
          <cell r="CO181">
            <v>18.456747404844293</v>
          </cell>
          <cell r="CP181">
            <v>0</v>
          </cell>
          <cell r="CQ181">
            <v>185914.35986159169</v>
          </cell>
          <cell r="CS181">
            <v>14157.422145328719</v>
          </cell>
          <cell r="CU181">
            <v>11461</v>
          </cell>
          <cell r="CW181">
            <v>14157.422145328719</v>
          </cell>
          <cell r="CY181">
            <v>87790.989491221306</v>
          </cell>
          <cell r="DA181">
            <v>13.802500888941568</v>
          </cell>
          <cell r="DB181">
            <v>0</v>
          </cell>
          <cell r="DC181">
            <v>141974</v>
          </cell>
          <cell r="DD181">
            <v>0</v>
          </cell>
          <cell r="DE181">
            <v>10870</v>
          </cell>
          <cell r="DF181">
            <v>0</v>
          </cell>
          <cell r="DG181">
            <v>11953</v>
          </cell>
          <cell r="DH181">
            <v>0</v>
          </cell>
          <cell r="DI181">
            <v>10870</v>
          </cell>
          <cell r="DJ181">
            <v>0</v>
          </cell>
          <cell r="DK181">
            <v>50279</v>
          </cell>
          <cell r="DL181">
            <v>0</v>
          </cell>
          <cell r="DM181">
            <v>14.431034482758619</v>
          </cell>
          <cell r="DN181">
            <v>0</v>
          </cell>
          <cell r="DO181">
            <v>170937</v>
          </cell>
          <cell r="DQ181">
            <v>12887</v>
          </cell>
          <cell r="DS181">
            <v>0</v>
          </cell>
          <cell r="DU181">
            <v>12887</v>
          </cell>
          <cell r="DW181">
            <v>54128.995796488525</v>
          </cell>
          <cell r="DY181">
            <v>15.43344709897611</v>
          </cell>
          <cell r="DZ181">
            <v>0</v>
          </cell>
          <cell r="EA181">
            <v>187851</v>
          </cell>
          <cell r="EC181">
            <v>12889</v>
          </cell>
          <cell r="EE181">
            <v>13908</v>
          </cell>
          <cell r="EG181">
            <v>12889</v>
          </cell>
          <cell r="EI181">
            <v>34291.800000000003</v>
          </cell>
          <cell r="EK181">
            <v>24.193771626297575</v>
          </cell>
          <cell r="EL181">
            <v>0</v>
          </cell>
          <cell r="EM181">
            <v>283613</v>
          </cell>
          <cell r="EN181">
            <v>0</v>
          </cell>
          <cell r="EO181">
            <v>20712</v>
          </cell>
          <cell r="EP181">
            <v>0</v>
          </cell>
          <cell r="EQ181">
            <v>13121</v>
          </cell>
          <cell r="ER181">
            <v>0</v>
          </cell>
          <cell r="ES181">
            <v>20712</v>
          </cell>
          <cell r="ET181">
            <v>0</v>
          </cell>
          <cell r="EU181">
            <v>117495.59999999999</v>
          </cell>
          <cell r="EV181">
            <v>0</v>
          </cell>
          <cell r="EW181">
            <v>33.783216783216787</v>
          </cell>
          <cell r="EX181">
            <v>0</v>
          </cell>
          <cell r="EY181">
            <v>392855</v>
          </cell>
          <cell r="EZ181">
            <v>0</v>
          </cell>
          <cell r="FA181">
            <v>27489</v>
          </cell>
          <cell r="FB181">
            <v>0</v>
          </cell>
          <cell r="FC181">
            <v>40965</v>
          </cell>
          <cell r="FD181">
            <v>0</v>
          </cell>
          <cell r="FE181">
            <v>27489</v>
          </cell>
          <cell r="FF181">
            <v>0</v>
          </cell>
          <cell r="FG181">
            <v>139948.1</v>
          </cell>
          <cell r="FH181">
            <v>0</v>
          </cell>
          <cell r="FI181">
            <v>43.641638225255974</v>
          </cell>
          <cell r="FJ181">
            <v>0</v>
          </cell>
          <cell r="FK181">
            <v>560311</v>
          </cell>
          <cell r="FL181">
            <v>0</v>
          </cell>
          <cell r="FM181">
            <v>38079</v>
          </cell>
          <cell r="FN181">
            <v>0</v>
          </cell>
          <cell r="FO181">
            <v>14033</v>
          </cell>
          <cell r="FQ181">
            <v>38079</v>
          </cell>
          <cell r="FS181">
            <v>209314.85590869482</v>
          </cell>
          <cell r="FU181">
            <v>49.731292517006807</v>
          </cell>
          <cell r="FV181">
            <v>0</v>
          </cell>
          <cell r="FW181">
            <v>626835</v>
          </cell>
          <cell r="FX181">
            <v>0</v>
          </cell>
          <cell r="FY181">
            <v>41556</v>
          </cell>
          <cell r="FZ181">
            <v>0</v>
          </cell>
          <cell r="GA181">
            <v>42855</v>
          </cell>
          <cell r="GB181">
            <v>0</v>
          </cell>
          <cell r="GC181">
            <v>41556</v>
          </cell>
          <cell r="GE181">
            <v>155422.82685711107</v>
          </cell>
          <cell r="GG181">
            <v>44.258503401360542</v>
          </cell>
          <cell r="GH181">
            <v>0</v>
          </cell>
          <cell r="GI181">
            <v>557868</v>
          </cell>
          <cell r="GJ181">
            <v>0</v>
          </cell>
          <cell r="GK181">
            <v>35725</v>
          </cell>
          <cell r="GL181">
            <v>0</v>
          </cell>
          <cell r="GM181">
            <v>59572</v>
          </cell>
          <cell r="GO181">
            <v>35725</v>
          </cell>
          <cell r="GQ181">
            <v>0</v>
          </cell>
          <cell r="HE181">
            <v>-172</v>
          </cell>
        </row>
        <row r="182">
          <cell r="A182">
            <v>173</v>
          </cell>
          <cell r="B182" t="str">
            <v>MATTAPOISETT</v>
          </cell>
          <cell r="E182">
            <v>0</v>
          </cell>
          <cell r="F182">
            <v>0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L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Z182">
            <v>0</v>
          </cell>
          <cell r="BB182">
            <v>0</v>
          </cell>
          <cell r="BC182">
            <v>0</v>
          </cell>
          <cell r="BD182">
            <v>0</v>
          </cell>
          <cell r="BH182">
            <v>0</v>
          </cell>
          <cell r="BL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W182">
            <v>0</v>
          </cell>
          <cell r="BY182">
            <v>0</v>
          </cell>
          <cell r="CA182">
            <v>0</v>
          </cell>
          <cell r="CE182">
            <v>0</v>
          </cell>
          <cell r="CF182">
            <v>0</v>
          </cell>
          <cell r="CH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S182">
            <v>0</v>
          </cell>
          <cell r="CW182">
            <v>0</v>
          </cell>
          <cell r="CY182">
            <v>0</v>
          </cell>
          <cell r="DD182">
            <v>0</v>
          </cell>
          <cell r="DF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U182">
            <v>0</v>
          </cell>
          <cell r="DW182">
            <v>0</v>
          </cell>
          <cell r="EG182">
            <v>0</v>
          </cell>
          <cell r="EI182">
            <v>0</v>
          </cell>
          <cell r="EK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Q182">
            <v>0</v>
          </cell>
          <cell r="FS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E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O182">
            <v>0</v>
          </cell>
          <cell r="GQ182">
            <v>0</v>
          </cell>
          <cell r="HE182">
            <v>-173</v>
          </cell>
        </row>
        <row r="183">
          <cell r="A183">
            <v>174</v>
          </cell>
          <cell r="B183" t="str">
            <v>MAYNARD</v>
          </cell>
          <cell r="E183">
            <v>0</v>
          </cell>
          <cell r="F183">
            <v>0</v>
          </cell>
          <cell r="I183">
            <v>1.47</v>
          </cell>
          <cell r="J183">
            <v>9032</v>
          </cell>
          <cell r="K183">
            <v>0</v>
          </cell>
          <cell r="L183">
            <v>0</v>
          </cell>
          <cell r="M183">
            <v>0</v>
          </cell>
          <cell r="O183">
            <v>2</v>
          </cell>
          <cell r="P183">
            <v>0</v>
          </cell>
          <cell r="Q183">
            <v>12170</v>
          </cell>
          <cell r="R183">
            <v>0</v>
          </cell>
          <cell r="S183">
            <v>0</v>
          </cell>
          <cell r="U183">
            <v>3256</v>
          </cell>
          <cell r="V183">
            <v>0</v>
          </cell>
          <cell r="W183">
            <v>3</v>
          </cell>
          <cell r="X183">
            <v>0</v>
          </cell>
          <cell r="Y183">
            <v>20169</v>
          </cell>
          <cell r="Z183">
            <v>0</v>
          </cell>
          <cell r="AA183">
            <v>0</v>
          </cell>
          <cell r="AB183">
            <v>0</v>
          </cell>
          <cell r="AC183">
            <v>7999</v>
          </cell>
          <cell r="AD183">
            <v>0</v>
          </cell>
          <cell r="AE183">
            <v>0</v>
          </cell>
          <cell r="AF183">
            <v>3</v>
          </cell>
          <cell r="AG183">
            <v>0</v>
          </cell>
          <cell r="AH183">
            <v>19431</v>
          </cell>
          <cell r="AJ183">
            <v>0</v>
          </cell>
          <cell r="AL183">
            <v>4799</v>
          </cell>
          <cell r="AN183">
            <v>0</v>
          </cell>
          <cell r="AO183">
            <v>4</v>
          </cell>
          <cell r="AP183">
            <v>0</v>
          </cell>
          <cell r="AQ183">
            <v>27836</v>
          </cell>
          <cell r="AR183">
            <v>0</v>
          </cell>
          <cell r="AS183">
            <v>0</v>
          </cell>
          <cell r="AT183">
            <v>0</v>
          </cell>
          <cell r="AU183">
            <v>11604</v>
          </cell>
          <cell r="AW183">
            <v>1</v>
          </cell>
          <cell r="AY183">
            <v>7037</v>
          </cell>
          <cell r="AZ183">
            <v>0</v>
          </cell>
          <cell r="BA183">
            <v>0</v>
          </cell>
          <cell r="BB183">
            <v>0</v>
          </cell>
          <cell r="BC183">
            <v>4489</v>
          </cell>
          <cell r="BD183">
            <v>7</v>
          </cell>
          <cell r="BE183">
            <v>1.61</v>
          </cell>
          <cell r="BF183">
            <v>0</v>
          </cell>
          <cell r="BG183">
            <v>12479</v>
          </cell>
          <cell r="BH183">
            <v>0</v>
          </cell>
          <cell r="BI183">
            <v>0.83</v>
          </cell>
          <cell r="BJ183">
            <v>0</v>
          </cell>
          <cell r="BK183">
            <v>6897</v>
          </cell>
          <cell r="BL183">
            <v>0</v>
          </cell>
          <cell r="BM183">
            <v>0</v>
          </cell>
          <cell r="BN183">
            <v>0</v>
          </cell>
          <cell r="BO183">
            <v>998.72835392373065</v>
          </cell>
          <cell r="BP183">
            <v>0.65048278782956004</v>
          </cell>
          <cell r="BQ183">
            <v>1</v>
          </cell>
          <cell r="BR183">
            <v>0</v>
          </cell>
          <cell r="BS183">
            <v>9418</v>
          </cell>
          <cell r="BT183">
            <v>0</v>
          </cell>
          <cell r="BU183">
            <v>748</v>
          </cell>
          <cell r="BW183">
            <v>0</v>
          </cell>
          <cell r="BY183">
            <v>748</v>
          </cell>
          <cell r="CA183">
            <v>4697.8</v>
          </cell>
          <cell r="CC183">
            <v>3.8122866894197953</v>
          </cell>
          <cell r="CD183">
            <v>0</v>
          </cell>
          <cell r="CE183">
            <v>37215.542662116044</v>
          </cell>
          <cell r="CF183">
            <v>0</v>
          </cell>
          <cell r="CG183">
            <v>2958.334470989761</v>
          </cell>
          <cell r="CH183">
            <v>0</v>
          </cell>
          <cell r="CI183">
            <v>0</v>
          </cell>
          <cell r="CJ183">
            <v>0</v>
          </cell>
          <cell r="CK183">
            <v>2958.334470989761</v>
          </cell>
          <cell r="CL183">
            <v>0</v>
          </cell>
          <cell r="CM183">
            <v>29310.542662116044</v>
          </cell>
          <cell r="CN183">
            <v>0</v>
          </cell>
          <cell r="CO183">
            <v>3.4195804195804196</v>
          </cell>
          <cell r="CP183">
            <v>0</v>
          </cell>
          <cell r="CQ183">
            <v>32377.126567624553</v>
          </cell>
          <cell r="CS183">
            <v>2773.2797202797201</v>
          </cell>
          <cell r="CU183">
            <v>0</v>
          </cell>
          <cell r="CW183">
            <v>2773.2797202797201</v>
          </cell>
          <cell r="CY183">
            <v>17687</v>
          </cell>
          <cell r="DA183">
            <v>9.86</v>
          </cell>
          <cell r="DB183">
            <v>0</v>
          </cell>
          <cell r="DC183">
            <v>85233</v>
          </cell>
          <cell r="DD183">
            <v>0</v>
          </cell>
          <cell r="DE183">
            <v>7522</v>
          </cell>
          <cell r="DF183">
            <v>0</v>
          </cell>
          <cell r="DG183">
            <v>9695</v>
          </cell>
          <cell r="DH183">
            <v>0</v>
          </cell>
          <cell r="DI183">
            <v>7522</v>
          </cell>
          <cell r="DJ183">
            <v>0</v>
          </cell>
          <cell r="DK183">
            <v>63975</v>
          </cell>
          <cell r="DL183">
            <v>0</v>
          </cell>
          <cell r="DM183">
            <v>11</v>
          </cell>
          <cell r="DN183">
            <v>0</v>
          </cell>
          <cell r="DO183">
            <v>86632</v>
          </cell>
          <cell r="DQ183">
            <v>8037</v>
          </cell>
          <cell r="DS183">
            <v>20650</v>
          </cell>
          <cell r="DU183">
            <v>8037</v>
          </cell>
          <cell r="DW183">
            <v>33112.524059425268</v>
          </cell>
          <cell r="DY183">
            <v>13</v>
          </cell>
          <cell r="DZ183">
            <v>0</v>
          </cell>
          <cell r="EA183">
            <v>117416</v>
          </cell>
          <cell r="EC183">
            <v>10716</v>
          </cell>
          <cell r="EE183">
            <v>10388</v>
          </cell>
          <cell r="EG183">
            <v>10716</v>
          </cell>
          <cell r="EI183">
            <v>52765.74937295018</v>
          </cell>
          <cell r="EK183">
            <v>11</v>
          </cell>
          <cell r="EL183">
            <v>0</v>
          </cell>
          <cell r="EM183">
            <v>111301</v>
          </cell>
          <cell r="EN183">
            <v>0</v>
          </cell>
          <cell r="EO183">
            <v>9823</v>
          </cell>
          <cell r="EP183">
            <v>0</v>
          </cell>
          <cell r="EQ183">
            <v>0</v>
          </cell>
          <cell r="ER183">
            <v>0</v>
          </cell>
          <cell r="ES183">
            <v>9823</v>
          </cell>
          <cell r="ET183">
            <v>0</v>
          </cell>
          <cell r="EU183">
            <v>19030</v>
          </cell>
          <cell r="EV183">
            <v>0</v>
          </cell>
          <cell r="EW183">
            <v>11</v>
          </cell>
          <cell r="EX183">
            <v>0</v>
          </cell>
          <cell r="EY183">
            <v>110989</v>
          </cell>
          <cell r="EZ183">
            <v>0</v>
          </cell>
          <cell r="FA183">
            <v>8930</v>
          </cell>
          <cell r="FB183">
            <v>0</v>
          </cell>
          <cell r="FC183">
            <v>12288</v>
          </cell>
          <cell r="FD183">
            <v>0</v>
          </cell>
          <cell r="FE183">
            <v>8930</v>
          </cell>
          <cell r="FF183">
            <v>0</v>
          </cell>
          <cell r="FG183">
            <v>12313.6</v>
          </cell>
          <cell r="FH183">
            <v>0</v>
          </cell>
          <cell r="FI183">
            <v>14.925445069643022</v>
          </cell>
          <cell r="FJ183">
            <v>0</v>
          </cell>
          <cell r="FK183">
            <v>178923</v>
          </cell>
          <cell r="FL183">
            <v>0</v>
          </cell>
          <cell r="FM183">
            <v>13307</v>
          </cell>
          <cell r="FN183">
            <v>0</v>
          </cell>
          <cell r="FO183">
            <v>0</v>
          </cell>
          <cell r="FQ183">
            <v>13307</v>
          </cell>
          <cell r="FS183">
            <v>65016.645197919024</v>
          </cell>
          <cell r="FU183">
            <v>17</v>
          </cell>
          <cell r="FV183">
            <v>0</v>
          </cell>
          <cell r="FW183">
            <v>204200</v>
          </cell>
          <cell r="FX183">
            <v>0</v>
          </cell>
          <cell r="FY183">
            <v>14000</v>
          </cell>
          <cell r="FZ183">
            <v>0</v>
          </cell>
          <cell r="GA183">
            <v>13498</v>
          </cell>
          <cell r="GB183">
            <v>0</v>
          </cell>
          <cell r="GC183">
            <v>14000</v>
          </cell>
          <cell r="GE183">
            <v>41144.371828907359</v>
          </cell>
          <cell r="GG183">
            <v>14.448504983388705</v>
          </cell>
          <cell r="GH183">
            <v>0</v>
          </cell>
          <cell r="GI183">
            <v>176115</v>
          </cell>
          <cell r="GJ183">
            <v>0</v>
          </cell>
          <cell r="GK183">
            <v>12591</v>
          </cell>
          <cell r="GL183">
            <v>0</v>
          </cell>
          <cell r="GM183">
            <v>0</v>
          </cell>
          <cell r="GO183">
            <v>12591</v>
          </cell>
          <cell r="GQ183">
            <v>0</v>
          </cell>
          <cell r="HE183">
            <v>-174</v>
          </cell>
        </row>
        <row r="184">
          <cell r="A184">
            <v>175</v>
          </cell>
          <cell r="B184" t="str">
            <v>MEDFIELD</v>
          </cell>
          <cell r="E184">
            <v>0</v>
          </cell>
          <cell r="F184">
            <v>10382</v>
          </cell>
          <cell r="J184">
            <v>0</v>
          </cell>
          <cell r="K184">
            <v>0</v>
          </cell>
          <cell r="L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1</v>
          </cell>
          <cell r="X184">
            <v>0</v>
          </cell>
          <cell r="Y184">
            <v>5375</v>
          </cell>
          <cell r="Z184">
            <v>0</v>
          </cell>
          <cell r="AA184">
            <v>0</v>
          </cell>
          <cell r="AB184">
            <v>0</v>
          </cell>
          <cell r="AC184">
            <v>5375</v>
          </cell>
          <cell r="AD184">
            <v>0</v>
          </cell>
          <cell r="AE184">
            <v>0</v>
          </cell>
          <cell r="AF184">
            <v>2</v>
          </cell>
          <cell r="AG184">
            <v>0</v>
          </cell>
          <cell r="AH184">
            <v>10910</v>
          </cell>
          <cell r="AJ184">
            <v>0</v>
          </cell>
          <cell r="AL184">
            <v>8760</v>
          </cell>
          <cell r="AN184">
            <v>0</v>
          </cell>
          <cell r="AO184">
            <v>2</v>
          </cell>
          <cell r="AP184">
            <v>0</v>
          </cell>
          <cell r="AQ184">
            <v>11636</v>
          </cell>
          <cell r="AR184">
            <v>0</v>
          </cell>
          <cell r="AS184">
            <v>0</v>
          </cell>
          <cell r="AT184">
            <v>0</v>
          </cell>
          <cell r="AU184">
            <v>6197</v>
          </cell>
          <cell r="AW184">
            <v>3.51</v>
          </cell>
          <cell r="AY184">
            <v>22190</v>
          </cell>
          <cell r="AZ184">
            <v>0</v>
          </cell>
          <cell r="BA184">
            <v>0</v>
          </cell>
          <cell r="BB184">
            <v>0</v>
          </cell>
          <cell r="BC184">
            <v>11754</v>
          </cell>
          <cell r="BD184">
            <v>17</v>
          </cell>
          <cell r="BH184">
            <v>0</v>
          </cell>
          <cell r="BL184">
            <v>0</v>
          </cell>
          <cell r="BN184">
            <v>0</v>
          </cell>
          <cell r="BO184">
            <v>1291.2628993398328</v>
          </cell>
          <cell r="BP184">
            <v>0.84101376243461345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W184">
            <v>0</v>
          </cell>
          <cell r="BY184">
            <v>0</v>
          </cell>
          <cell r="CA184">
            <v>0</v>
          </cell>
          <cell r="CE184">
            <v>0</v>
          </cell>
          <cell r="CF184">
            <v>0</v>
          </cell>
          <cell r="CH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S184">
            <v>0</v>
          </cell>
          <cell r="CW184">
            <v>0</v>
          </cell>
          <cell r="CY184">
            <v>0</v>
          </cell>
          <cell r="DD184">
            <v>0</v>
          </cell>
          <cell r="DF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2</v>
          </cell>
          <cell r="DN184">
            <v>0</v>
          </cell>
          <cell r="DO184">
            <v>19202</v>
          </cell>
          <cell r="DQ184">
            <v>1786</v>
          </cell>
          <cell r="DS184">
            <v>0</v>
          </cell>
          <cell r="DU184">
            <v>1786</v>
          </cell>
          <cell r="DW184">
            <v>19202</v>
          </cell>
          <cell r="DY184">
            <v>2</v>
          </cell>
          <cell r="DZ184">
            <v>0</v>
          </cell>
          <cell r="EA184">
            <v>17646</v>
          </cell>
          <cell r="EC184">
            <v>1786</v>
          </cell>
          <cell r="EE184">
            <v>0</v>
          </cell>
          <cell r="EG184">
            <v>1786</v>
          </cell>
          <cell r="EI184">
            <v>11521.2</v>
          </cell>
          <cell r="EK184">
            <v>2</v>
          </cell>
          <cell r="EL184">
            <v>0</v>
          </cell>
          <cell r="EM184">
            <v>17966</v>
          </cell>
          <cell r="EN184">
            <v>0</v>
          </cell>
          <cell r="EO184">
            <v>1786</v>
          </cell>
          <cell r="EP184">
            <v>0</v>
          </cell>
          <cell r="EQ184">
            <v>0</v>
          </cell>
          <cell r="ER184">
            <v>0</v>
          </cell>
          <cell r="ES184">
            <v>1786</v>
          </cell>
          <cell r="ET184">
            <v>0</v>
          </cell>
          <cell r="EU184">
            <v>8000.8</v>
          </cell>
          <cell r="EV184">
            <v>0</v>
          </cell>
          <cell r="EW184">
            <v>1</v>
          </cell>
          <cell r="EX184">
            <v>0</v>
          </cell>
          <cell r="EY184">
            <v>9321</v>
          </cell>
          <cell r="EZ184">
            <v>0</v>
          </cell>
          <cell r="FA184">
            <v>893</v>
          </cell>
          <cell r="FB184">
            <v>0</v>
          </cell>
          <cell r="FC184">
            <v>0</v>
          </cell>
          <cell r="FD184">
            <v>0</v>
          </cell>
          <cell r="FE184">
            <v>893</v>
          </cell>
          <cell r="FF184">
            <v>0</v>
          </cell>
          <cell r="FG184">
            <v>80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Q184">
            <v>0</v>
          </cell>
          <cell r="FS184">
            <v>76.564483407918303</v>
          </cell>
          <cell r="FU184">
            <v>0.99661016949152548</v>
          </cell>
          <cell r="FV184">
            <v>0</v>
          </cell>
          <cell r="FW184">
            <v>11256</v>
          </cell>
          <cell r="FX184">
            <v>0</v>
          </cell>
          <cell r="FY184">
            <v>880</v>
          </cell>
          <cell r="FZ184">
            <v>0</v>
          </cell>
          <cell r="GA184">
            <v>0</v>
          </cell>
          <cell r="GB184">
            <v>0</v>
          </cell>
          <cell r="GC184">
            <v>880</v>
          </cell>
          <cell r="GE184">
            <v>11036.608631050125</v>
          </cell>
          <cell r="GG184">
            <v>1</v>
          </cell>
          <cell r="GH184">
            <v>0</v>
          </cell>
          <cell r="GI184">
            <v>10985</v>
          </cell>
          <cell r="GJ184">
            <v>0</v>
          </cell>
          <cell r="GK184">
            <v>886</v>
          </cell>
          <cell r="GL184">
            <v>0</v>
          </cell>
          <cell r="GM184">
            <v>0</v>
          </cell>
          <cell r="GO184">
            <v>886</v>
          </cell>
          <cell r="GQ184">
            <v>0</v>
          </cell>
          <cell r="HE184">
            <v>-175</v>
          </cell>
        </row>
        <row r="185">
          <cell r="A185">
            <v>176</v>
          </cell>
          <cell r="B185" t="str">
            <v>MEDFORD</v>
          </cell>
          <cell r="E185">
            <v>0</v>
          </cell>
          <cell r="F185">
            <v>6259</v>
          </cell>
          <cell r="I185">
            <v>59.46</v>
          </cell>
          <cell r="J185">
            <v>377267</v>
          </cell>
          <cell r="K185">
            <v>0</v>
          </cell>
          <cell r="L185">
            <v>0</v>
          </cell>
          <cell r="M185">
            <v>0</v>
          </cell>
          <cell r="N185">
            <v>364000</v>
          </cell>
          <cell r="O185">
            <v>82.08</v>
          </cell>
          <cell r="P185">
            <v>0</v>
          </cell>
          <cell r="Q185">
            <v>542272</v>
          </cell>
          <cell r="R185">
            <v>0</v>
          </cell>
          <cell r="S185">
            <v>20252</v>
          </cell>
          <cell r="U185">
            <v>114021</v>
          </cell>
          <cell r="V185">
            <v>0</v>
          </cell>
          <cell r="W185">
            <v>161.63999999999999</v>
          </cell>
          <cell r="X185">
            <v>0</v>
          </cell>
          <cell r="Y185">
            <v>1054077</v>
          </cell>
          <cell r="Z185">
            <v>0</v>
          </cell>
          <cell r="AA185">
            <v>92463</v>
          </cell>
          <cell r="AB185">
            <v>0</v>
          </cell>
          <cell r="AC185">
            <v>511805</v>
          </cell>
          <cell r="AD185">
            <v>0</v>
          </cell>
          <cell r="AE185">
            <v>247504</v>
          </cell>
          <cell r="AF185">
            <v>211.92</v>
          </cell>
          <cell r="AG185">
            <v>0</v>
          </cell>
          <cell r="AH185">
            <v>1596993</v>
          </cell>
          <cell r="AJ185">
            <v>8088</v>
          </cell>
          <cell r="AL185">
            <v>849999</v>
          </cell>
          <cell r="AN185">
            <v>0</v>
          </cell>
          <cell r="AO185">
            <v>254.29</v>
          </cell>
          <cell r="AP185">
            <v>0</v>
          </cell>
          <cell r="AQ185">
            <v>2211310</v>
          </cell>
          <cell r="AR185">
            <v>0</v>
          </cell>
          <cell r="AS185">
            <v>25766</v>
          </cell>
          <cell r="AT185">
            <v>0</v>
          </cell>
          <cell r="AU185">
            <v>1144789</v>
          </cell>
          <cell r="AW185">
            <v>237.67</v>
          </cell>
          <cell r="AY185">
            <v>2243274</v>
          </cell>
          <cell r="AZ185">
            <v>0</v>
          </cell>
          <cell r="BA185">
            <v>18099</v>
          </cell>
          <cell r="BB185">
            <v>0</v>
          </cell>
          <cell r="BC185">
            <v>549910</v>
          </cell>
          <cell r="BD185">
            <v>804</v>
          </cell>
          <cell r="BE185">
            <v>243.96</v>
          </cell>
          <cell r="BF185">
            <v>0</v>
          </cell>
          <cell r="BG185">
            <v>2047939</v>
          </cell>
          <cell r="BH185">
            <v>0</v>
          </cell>
          <cell r="BI185">
            <v>257.06</v>
          </cell>
          <cell r="BJ185">
            <v>0</v>
          </cell>
          <cell r="BK185">
            <v>2301904</v>
          </cell>
          <cell r="BL185">
            <v>0</v>
          </cell>
          <cell r="BM185">
            <v>28871</v>
          </cell>
          <cell r="BN185">
            <v>0</v>
          </cell>
          <cell r="BO185">
            <v>81591.139178662095</v>
          </cell>
          <cell r="BP185">
            <v>53.141208484390518</v>
          </cell>
          <cell r="BQ185">
            <v>253.3258826271377</v>
          </cell>
          <cell r="BR185">
            <v>0</v>
          </cell>
          <cell r="BS185">
            <v>2432408.1111758612</v>
          </cell>
          <cell r="BT185">
            <v>0</v>
          </cell>
          <cell r="BU185">
            <v>187107.76020509901</v>
          </cell>
          <cell r="BW185">
            <v>33696.884505767754</v>
          </cell>
          <cell r="BY185">
            <v>187107.76020509901</v>
          </cell>
          <cell r="CA185">
            <v>282883.11117586121</v>
          </cell>
          <cell r="CC185">
            <v>273.68102389764385</v>
          </cell>
          <cell r="CD185">
            <v>0</v>
          </cell>
          <cell r="CE185">
            <v>2763632.5430634962</v>
          </cell>
          <cell r="CF185">
            <v>23496.622157500125</v>
          </cell>
          <cell r="CG185">
            <v>209592.75356145151</v>
          </cell>
          <cell r="CH185">
            <v>1683.2438024234143</v>
          </cell>
          <cell r="CI185">
            <v>40397.077210705851</v>
          </cell>
          <cell r="CJ185">
            <v>620.21197576887062</v>
          </cell>
          <cell r="CK185">
            <v>209592.75356145151</v>
          </cell>
          <cell r="CL185">
            <v>1724.5750232994615</v>
          </cell>
          <cell r="CM185">
            <v>511112.43188763503</v>
          </cell>
          <cell r="CN185">
            <v>0.37784249987453222</v>
          </cell>
          <cell r="CO185">
            <v>297.41891028836022</v>
          </cell>
          <cell r="CP185">
            <v>0</v>
          </cell>
          <cell r="CQ185">
            <v>3138266.1578252716</v>
          </cell>
          <cell r="CS185">
            <v>237151.7362438603</v>
          </cell>
          <cell r="CU185">
            <v>62131</v>
          </cell>
          <cell r="CW185">
            <v>237151.7362438603</v>
          </cell>
          <cell r="CY185">
            <v>649067.23691927548</v>
          </cell>
          <cell r="DA185">
            <v>307.58493408662906</v>
          </cell>
          <cell r="DB185">
            <v>0</v>
          </cell>
          <cell r="DC185">
            <v>3165201</v>
          </cell>
          <cell r="DD185">
            <v>0</v>
          </cell>
          <cell r="DE185">
            <v>259440</v>
          </cell>
          <cell r="DF185">
            <v>0</v>
          </cell>
          <cell r="DG185">
            <v>24363</v>
          </cell>
          <cell r="DH185">
            <v>0</v>
          </cell>
          <cell r="DI185">
            <v>259440</v>
          </cell>
          <cell r="DJ185">
            <v>0</v>
          </cell>
          <cell r="DK185">
            <v>374806</v>
          </cell>
          <cell r="DL185">
            <v>0</v>
          </cell>
          <cell r="DM185">
            <v>303.39950559898455</v>
          </cell>
          <cell r="DN185">
            <v>0</v>
          </cell>
          <cell r="DO185">
            <v>3244577</v>
          </cell>
          <cell r="DQ185">
            <v>267261</v>
          </cell>
          <cell r="DS185">
            <v>50270</v>
          </cell>
          <cell r="DU185">
            <v>267261</v>
          </cell>
          <cell r="DW185">
            <v>240691.02677804715</v>
          </cell>
          <cell r="DY185">
            <v>309.50297411092492</v>
          </cell>
          <cell r="DZ185">
            <v>0</v>
          </cell>
          <cell r="EA185">
            <v>3229123</v>
          </cell>
          <cell r="EC185">
            <v>273645</v>
          </cell>
          <cell r="EE185">
            <v>31250</v>
          </cell>
          <cell r="EG185">
            <v>273645</v>
          </cell>
          <cell r="EI185">
            <v>49000.888006891306</v>
          </cell>
          <cell r="EK185">
            <v>336.74504368403683</v>
          </cell>
          <cell r="EL185">
            <v>0</v>
          </cell>
          <cell r="EM185">
            <v>3431305</v>
          </cell>
          <cell r="EN185">
            <v>-28284</v>
          </cell>
          <cell r="EO185">
            <v>294059</v>
          </cell>
          <cell r="EP185">
            <v>-2679</v>
          </cell>
          <cell r="EQ185">
            <v>84330</v>
          </cell>
          <cell r="ER185">
            <v>0</v>
          </cell>
          <cell r="ES185">
            <v>294059</v>
          </cell>
          <cell r="ET185">
            <v>-2679</v>
          </cell>
          <cell r="EU185">
            <v>233932.4</v>
          </cell>
          <cell r="EV185">
            <v>0</v>
          </cell>
          <cell r="EW185">
            <v>318.27855010619737</v>
          </cell>
          <cell r="EX185">
            <v>0</v>
          </cell>
          <cell r="EY185">
            <v>3472708</v>
          </cell>
          <cell r="EZ185">
            <v>37596</v>
          </cell>
          <cell r="FA185">
            <v>279167</v>
          </cell>
          <cell r="FB185">
            <v>2679</v>
          </cell>
          <cell r="FC185">
            <v>33954</v>
          </cell>
          <cell r="FD185">
            <v>0</v>
          </cell>
          <cell r="FE185">
            <v>279167</v>
          </cell>
          <cell r="FF185">
            <v>2679</v>
          </cell>
          <cell r="FG185">
            <v>63664.5</v>
          </cell>
          <cell r="FH185">
            <v>0</v>
          </cell>
          <cell r="FI185">
            <v>322.70406396447879</v>
          </cell>
          <cell r="FJ185">
            <v>0</v>
          </cell>
          <cell r="FK185">
            <v>3574886</v>
          </cell>
          <cell r="FL185">
            <v>0</v>
          </cell>
          <cell r="FM185">
            <v>286113</v>
          </cell>
          <cell r="FN185">
            <v>0</v>
          </cell>
          <cell r="FO185">
            <v>25568</v>
          </cell>
          <cell r="FQ185">
            <v>286113</v>
          </cell>
          <cell r="FS185">
            <v>212354.70516399987</v>
          </cell>
          <cell r="FU185">
            <v>323.65664394799131</v>
          </cell>
          <cell r="FV185">
            <v>0</v>
          </cell>
          <cell r="FW185">
            <v>3861898</v>
          </cell>
          <cell r="FX185">
            <v>0</v>
          </cell>
          <cell r="FY185">
            <v>284278</v>
          </cell>
          <cell r="FZ185">
            <v>0</v>
          </cell>
          <cell r="GA185">
            <v>71672</v>
          </cell>
          <cell r="GB185">
            <v>0</v>
          </cell>
          <cell r="GC185">
            <v>284278</v>
          </cell>
          <cell r="GE185">
            <v>336137.31389993691</v>
          </cell>
          <cell r="GG185">
            <v>324.52975287583587</v>
          </cell>
          <cell r="GH185">
            <v>0</v>
          </cell>
          <cell r="GI185">
            <v>3974283</v>
          </cell>
          <cell r="GJ185">
            <v>0</v>
          </cell>
          <cell r="GK185">
            <v>287285</v>
          </cell>
          <cell r="GL185">
            <v>0</v>
          </cell>
          <cell r="GM185">
            <v>18730</v>
          </cell>
          <cell r="GO185">
            <v>287285</v>
          </cell>
          <cell r="GQ185">
            <v>108123.86508417316</v>
          </cell>
          <cell r="HE185">
            <v>-176</v>
          </cell>
        </row>
        <row r="186">
          <cell r="A186">
            <v>177</v>
          </cell>
          <cell r="B186" t="str">
            <v>MEDWAY</v>
          </cell>
          <cell r="C186">
            <v>4</v>
          </cell>
          <cell r="D186">
            <v>18956</v>
          </cell>
          <cell r="E186">
            <v>0</v>
          </cell>
          <cell r="F186">
            <v>17888</v>
          </cell>
          <cell r="G186">
            <v>0</v>
          </cell>
          <cell r="I186">
            <v>6</v>
          </cell>
          <cell r="J186">
            <v>31794</v>
          </cell>
          <cell r="K186">
            <v>0</v>
          </cell>
          <cell r="L186">
            <v>13687</v>
          </cell>
          <cell r="M186">
            <v>0</v>
          </cell>
          <cell r="O186">
            <v>10</v>
          </cell>
          <cell r="P186">
            <v>0</v>
          </cell>
          <cell r="Q186">
            <v>49640</v>
          </cell>
          <cell r="R186">
            <v>0</v>
          </cell>
          <cell r="S186">
            <v>12918</v>
          </cell>
          <cell r="U186">
            <v>16131</v>
          </cell>
          <cell r="V186">
            <v>0</v>
          </cell>
          <cell r="W186">
            <v>13</v>
          </cell>
          <cell r="X186">
            <v>0</v>
          </cell>
          <cell r="Y186">
            <v>71652</v>
          </cell>
          <cell r="Z186">
            <v>0</v>
          </cell>
          <cell r="AA186">
            <v>5971</v>
          </cell>
          <cell r="AB186">
            <v>0</v>
          </cell>
          <cell r="AC186">
            <v>22012</v>
          </cell>
          <cell r="AD186">
            <v>0</v>
          </cell>
          <cell r="AE186">
            <v>0</v>
          </cell>
          <cell r="AF186">
            <v>15.05</v>
          </cell>
          <cell r="AG186">
            <v>0</v>
          </cell>
          <cell r="AH186">
            <v>94634</v>
          </cell>
          <cell r="AJ186">
            <v>0</v>
          </cell>
          <cell r="AL186">
            <v>36189</v>
          </cell>
          <cell r="AN186">
            <v>0</v>
          </cell>
          <cell r="AO186">
            <v>16.329999999999998</v>
          </cell>
          <cell r="AP186">
            <v>0</v>
          </cell>
          <cell r="AQ186">
            <v>101148</v>
          </cell>
          <cell r="AR186">
            <v>0</v>
          </cell>
          <cell r="AS186">
            <v>0</v>
          </cell>
          <cell r="AT186">
            <v>0</v>
          </cell>
          <cell r="AU186">
            <v>29108</v>
          </cell>
          <cell r="AW186">
            <v>18</v>
          </cell>
          <cell r="AY186">
            <v>116856</v>
          </cell>
          <cell r="AZ186">
            <v>0</v>
          </cell>
          <cell r="BA186">
            <v>0</v>
          </cell>
          <cell r="BB186">
            <v>0</v>
          </cell>
          <cell r="BC186">
            <v>25647</v>
          </cell>
          <cell r="BD186">
            <v>37</v>
          </cell>
          <cell r="BE186">
            <v>16</v>
          </cell>
          <cell r="BF186">
            <v>0</v>
          </cell>
          <cell r="BG186">
            <v>104032</v>
          </cell>
          <cell r="BH186">
            <v>0</v>
          </cell>
          <cell r="BI186">
            <v>9.65</v>
          </cell>
          <cell r="BJ186">
            <v>0</v>
          </cell>
          <cell r="BK186">
            <v>64578</v>
          </cell>
          <cell r="BL186">
            <v>0</v>
          </cell>
          <cell r="BM186">
            <v>0</v>
          </cell>
          <cell r="BN186">
            <v>0</v>
          </cell>
          <cell r="BO186">
            <v>1921.8455204500749</v>
          </cell>
          <cell r="BP186">
            <v>1.251719175698554</v>
          </cell>
          <cell r="BQ186">
            <v>7.450511945392492</v>
          </cell>
          <cell r="BR186">
            <v>0</v>
          </cell>
          <cell r="BS186">
            <v>48405.711946254851</v>
          </cell>
          <cell r="BT186">
            <v>0</v>
          </cell>
          <cell r="BU186">
            <v>4824.9829351535836</v>
          </cell>
          <cell r="BW186">
            <v>8647</v>
          </cell>
          <cell r="BY186">
            <v>4824.9829351535836</v>
          </cell>
          <cell r="CA186">
            <v>0</v>
          </cell>
          <cell r="CC186">
            <v>9</v>
          </cell>
          <cell r="CD186">
            <v>0</v>
          </cell>
          <cell r="CE186">
            <v>62921</v>
          </cell>
          <cell r="CF186">
            <v>0</v>
          </cell>
          <cell r="CG186">
            <v>6208</v>
          </cell>
          <cell r="CH186">
            <v>0</v>
          </cell>
          <cell r="CI186">
            <v>8842</v>
          </cell>
          <cell r="CJ186">
            <v>0</v>
          </cell>
          <cell r="CK186">
            <v>6208</v>
          </cell>
          <cell r="CL186">
            <v>0</v>
          </cell>
          <cell r="CM186">
            <v>14515.288053745149</v>
          </cell>
          <cell r="CN186">
            <v>0</v>
          </cell>
          <cell r="CO186">
            <v>9</v>
          </cell>
          <cell r="CP186">
            <v>0</v>
          </cell>
          <cell r="CQ186">
            <v>75347</v>
          </cell>
          <cell r="CS186">
            <v>7299</v>
          </cell>
          <cell r="CU186">
            <v>0</v>
          </cell>
          <cell r="CW186">
            <v>7299</v>
          </cell>
          <cell r="CY186">
            <v>21135</v>
          </cell>
          <cell r="DA186">
            <v>7</v>
          </cell>
          <cell r="DB186">
            <v>0</v>
          </cell>
          <cell r="DC186">
            <v>54985</v>
          </cell>
          <cell r="DD186">
            <v>0</v>
          </cell>
          <cell r="DE186">
            <v>5943</v>
          </cell>
          <cell r="DF186">
            <v>0</v>
          </cell>
          <cell r="DG186">
            <v>0</v>
          </cell>
          <cell r="DH186">
            <v>0</v>
          </cell>
          <cell r="DI186">
            <v>5943</v>
          </cell>
          <cell r="DJ186">
            <v>0</v>
          </cell>
          <cell r="DK186">
            <v>13262</v>
          </cell>
          <cell r="DL186">
            <v>0</v>
          </cell>
          <cell r="DM186">
            <v>7</v>
          </cell>
          <cell r="DN186">
            <v>0</v>
          </cell>
          <cell r="DO186">
            <v>57813</v>
          </cell>
          <cell r="DQ186">
            <v>6083</v>
          </cell>
          <cell r="DS186">
            <v>0</v>
          </cell>
          <cell r="DU186">
            <v>6083</v>
          </cell>
          <cell r="DW186">
            <v>7798.4</v>
          </cell>
          <cell r="DY186">
            <v>10</v>
          </cell>
          <cell r="DZ186">
            <v>0</v>
          </cell>
          <cell r="EA186">
            <v>90214</v>
          </cell>
          <cell r="EC186">
            <v>8930</v>
          </cell>
          <cell r="EE186">
            <v>0</v>
          </cell>
          <cell r="EG186">
            <v>8930</v>
          </cell>
          <cell r="EI186">
            <v>34097.800000000003</v>
          </cell>
          <cell r="EK186">
            <v>14</v>
          </cell>
          <cell r="EL186">
            <v>0</v>
          </cell>
          <cell r="EM186">
            <v>129034</v>
          </cell>
          <cell r="EN186">
            <v>0</v>
          </cell>
          <cell r="EO186">
            <v>11609</v>
          </cell>
          <cell r="EP186">
            <v>0</v>
          </cell>
          <cell r="EQ186">
            <v>10225</v>
          </cell>
          <cell r="ER186">
            <v>0</v>
          </cell>
          <cell r="ES186">
            <v>11609</v>
          </cell>
          <cell r="ET186">
            <v>0</v>
          </cell>
          <cell r="EU186">
            <v>59391.799999999996</v>
          </cell>
          <cell r="EV186">
            <v>0</v>
          </cell>
          <cell r="EW186">
            <v>16.382252559726965</v>
          </cell>
          <cell r="EX186">
            <v>0</v>
          </cell>
          <cell r="EY186">
            <v>167449</v>
          </cell>
          <cell r="EZ186">
            <v>0</v>
          </cell>
          <cell r="FA186">
            <v>14630</v>
          </cell>
          <cell r="FB186">
            <v>0</v>
          </cell>
          <cell r="FC186">
            <v>0</v>
          </cell>
          <cell r="FD186">
            <v>0</v>
          </cell>
          <cell r="FE186">
            <v>14630</v>
          </cell>
          <cell r="FF186">
            <v>0</v>
          </cell>
          <cell r="FG186">
            <v>61080.4</v>
          </cell>
          <cell r="FH186">
            <v>0</v>
          </cell>
          <cell r="FI186">
            <v>21.961044807747214</v>
          </cell>
          <cell r="FJ186">
            <v>0</v>
          </cell>
          <cell r="FK186">
            <v>222997</v>
          </cell>
          <cell r="FL186">
            <v>0</v>
          </cell>
          <cell r="FM186">
            <v>19577</v>
          </cell>
          <cell r="FN186">
            <v>0</v>
          </cell>
          <cell r="FO186">
            <v>0</v>
          </cell>
          <cell r="FQ186">
            <v>19577</v>
          </cell>
          <cell r="FS186">
            <v>71642.104916821103</v>
          </cell>
          <cell r="FU186">
            <v>18.5</v>
          </cell>
          <cell r="FV186">
            <v>0</v>
          </cell>
          <cell r="FW186">
            <v>193857</v>
          </cell>
          <cell r="FX186">
            <v>0</v>
          </cell>
          <cell r="FY186">
            <v>16415</v>
          </cell>
          <cell r="FZ186">
            <v>0</v>
          </cell>
          <cell r="GA186">
            <v>0</v>
          </cell>
          <cell r="GB186">
            <v>0</v>
          </cell>
          <cell r="GC186">
            <v>16415</v>
          </cell>
          <cell r="GE186">
            <v>32319.027960848824</v>
          </cell>
          <cell r="GG186">
            <v>16.68966191127614</v>
          </cell>
          <cell r="GH186">
            <v>0</v>
          </cell>
          <cell r="GI186">
            <v>190428</v>
          </cell>
          <cell r="GJ186">
            <v>0</v>
          </cell>
          <cell r="GK186">
            <v>14737</v>
          </cell>
          <cell r="GL186">
            <v>0</v>
          </cell>
          <cell r="GM186">
            <v>0</v>
          </cell>
          <cell r="GO186">
            <v>14737</v>
          </cell>
          <cell r="GQ186">
            <v>0</v>
          </cell>
          <cell r="HE186">
            <v>-177</v>
          </cell>
        </row>
        <row r="187">
          <cell r="A187">
            <v>178</v>
          </cell>
          <cell r="B187" t="str">
            <v>MELROSE</v>
          </cell>
          <cell r="E187">
            <v>0</v>
          </cell>
          <cell r="F187">
            <v>0</v>
          </cell>
          <cell r="I187">
            <v>2</v>
          </cell>
          <cell r="J187">
            <v>10974</v>
          </cell>
          <cell r="K187">
            <v>0</v>
          </cell>
          <cell r="L187">
            <v>0</v>
          </cell>
          <cell r="M187">
            <v>5488</v>
          </cell>
          <cell r="O187">
            <v>2.91</v>
          </cell>
          <cell r="P187">
            <v>0</v>
          </cell>
          <cell r="Q187">
            <v>16945</v>
          </cell>
          <cell r="R187">
            <v>0</v>
          </cell>
          <cell r="S187">
            <v>0</v>
          </cell>
          <cell r="U187">
            <v>0</v>
          </cell>
          <cell r="V187">
            <v>6778</v>
          </cell>
          <cell r="W187">
            <v>49.33</v>
          </cell>
          <cell r="X187">
            <v>0</v>
          </cell>
          <cell r="Y187">
            <v>278299</v>
          </cell>
          <cell r="Z187">
            <v>0</v>
          </cell>
          <cell r="AA187">
            <v>24291</v>
          </cell>
          <cell r="AB187">
            <v>0</v>
          </cell>
          <cell r="AC187">
            <v>261354</v>
          </cell>
          <cell r="AD187">
            <v>0</v>
          </cell>
          <cell r="AE187">
            <v>4908</v>
          </cell>
          <cell r="AF187">
            <v>79.430000000000007</v>
          </cell>
          <cell r="AG187">
            <v>0</v>
          </cell>
          <cell r="AH187">
            <v>513559</v>
          </cell>
          <cell r="AJ187">
            <v>6548</v>
          </cell>
          <cell r="AL187">
            <v>392072</v>
          </cell>
          <cell r="AN187">
            <v>0</v>
          </cell>
          <cell r="AO187">
            <v>102.46</v>
          </cell>
          <cell r="AP187">
            <v>0</v>
          </cell>
          <cell r="AQ187">
            <v>760561</v>
          </cell>
          <cell r="AR187">
            <v>0</v>
          </cell>
          <cell r="AS187">
            <v>0</v>
          </cell>
          <cell r="AT187">
            <v>0</v>
          </cell>
          <cell r="AU187">
            <v>492699</v>
          </cell>
          <cell r="AW187">
            <v>96.81</v>
          </cell>
          <cell r="AY187">
            <v>793260</v>
          </cell>
          <cell r="AZ187">
            <v>0</v>
          </cell>
          <cell r="BA187">
            <v>0</v>
          </cell>
          <cell r="BB187">
            <v>0</v>
          </cell>
          <cell r="BC187">
            <v>244815</v>
          </cell>
          <cell r="BD187">
            <v>358</v>
          </cell>
          <cell r="BE187">
            <v>111.2</v>
          </cell>
          <cell r="BF187">
            <v>0</v>
          </cell>
          <cell r="BG187">
            <v>848233</v>
          </cell>
          <cell r="BH187">
            <v>0</v>
          </cell>
          <cell r="BI187">
            <v>127.82</v>
          </cell>
          <cell r="BJ187">
            <v>0</v>
          </cell>
          <cell r="BK187">
            <v>1017605</v>
          </cell>
          <cell r="BL187">
            <v>0</v>
          </cell>
          <cell r="BM187">
            <v>13340</v>
          </cell>
          <cell r="BN187">
            <v>0</v>
          </cell>
          <cell r="BO187">
            <v>65895.333339121789</v>
          </cell>
          <cell r="BP187">
            <v>42.918357095797546</v>
          </cell>
          <cell r="BQ187">
            <v>154.49675324675323</v>
          </cell>
          <cell r="BR187">
            <v>0</v>
          </cell>
          <cell r="BS187">
            <v>1194915.5951152802</v>
          </cell>
          <cell r="BT187">
            <v>0</v>
          </cell>
          <cell r="BU187">
            <v>114815.57142857141</v>
          </cell>
          <cell r="BW187">
            <v>8452.0460611296294</v>
          </cell>
          <cell r="BY187">
            <v>114815.57142857141</v>
          </cell>
          <cell r="CA187">
            <v>300922.99511528027</v>
          </cell>
          <cell r="CC187">
            <v>164.2556634304207</v>
          </cell>
          <cell r="CD187">
            <v>0</v>
          </cell>
          <cell r="CE187">
            <v>1279075.2330097086</v>
          </cell>
          <cell r="CF187">
            <v>0</v>
          </cell>
          <cell r="CG187">
            <v>127462.39482200648</v>
          </cell>
          <cell r="CH187">
            <v>0</v>
          </cell>
          <cell r="CI187">
            <v>0</v>
          </cell>
          <cell r="CJ187">
            <v>0</v>
          </cell>
          <cell r="CK187">
            <v>127462.39482200648</v>
          </cell>
          <cell r="CL187">
            <v>0</v>
          </cell>
          <cell r="CM187">
            <v>258294.63789442834</v>
          </cell>
          <cell r="CN187">
            <v>0</v>
          </cell>
          <cell r="CO187">
            <v>194.59075907590758</v>
          </cell>
          <cell r="CP187">
            <v>0</v>
          </cell>
          <cell r="CQ187">
            <v>1635337.5262713933</v>
          </cell>
          <cell r="CS187">
            <v>157002.10561056103</v>
          </cell>
          <cell r="CU187">
            <v>9154</v>
          </cell>
          <cell r="CW187">
            <v>157002.10561056103</v>
          </cell>
          <cell r="CY187">
            <v>477682.29326168471</v>
          </cell>
          <cell r="DA187">
            <v>224.20454545454544</v>
          </cell>
          <cell r="DB187">
            <v>0</v>
          </cell>
          <cell r="DC187">
            <v>2068439</v>
          </cell>
          <cell r="DD187">
            <v>0</v>
          </cell>
          <cell r="DE187">
            <v>190349</v>
          </cell>
          <cell r="DF187">
            <v>0</v>
          </cell>
          <cell r="DG187">
            <v>0</v>
          </cell>
          <cell r="DH187">
            <v>0</v>
          </cell>
          <cell r="DI187">
            <v>190349</v>
          </cell>
          <cell r="DJ187">
            <v>0</v>
          </cell>
          <cell r="DK187">
            <v>680523</v>
          </cell>
          <cell r="DL187">
            <v>0</v>
          </cell>
          <cell r="DM187">
            <v>229.25483870967741</v>
          </cell>
          <cell r="DN187">
            <v>0</v>
          </cell>
          <cell r="DO187">
            <v>1988824</v>
          </cell>
          <cell r="DQ187">
            <v>204725</v>
          </cell>
          <cell r="DS187">
            <v>0</v>
          </cell>
          <cell r="DU187">
            <v>204725</v>
          </cell>
          <cell r="DW187">
            <v>402365.80154183792</v>
          </cell>
          <cell r="DY187">
            <v>236.02651706027928</v>
          </cell>
          <cell r="DZ187">
            <v>0</v>
          </cell>
          <cell r="EA187">
            <v>1949893</v>
          </cell>
          <cell r="EC187">
            <v>210073</v>
          </cell>
          <cell r="EE187">
            <v>7193</v>
          </cell>
          <cell r="EG187">
            <v>210073</v>
          </cell>
          <cell r="EI187">
            <v>173240.58949144269</v>
          </cell>
          <cell r="EK187">
            <v>248.14610389610391</v>
          </cell>
          <cell r="EL187">
            <v>0</v>
          </cell>
          <cell r="EM187">
            <v>2117686</v>
          </cell>
          <cell r="EN187">
            <v>0</v>
          </cell>
          <cell r="EO187">
            <v>220702</v>
          </cell>
          <cell r="EP187">
            <v>0</v>
          </cell>
          <cell r="EQ187">
            <v>9468</v>
          </cell>
          <cell r="ER187">
            <v>0</v>
          </cell>
          <cell r="ES187">
            <v>220702</v>
          </cell>
          <cell r="ET187">
            <v>0</v>
          </cell>
          <cell r="EU187">
            <v>167793</v>
          </cell>
          <cell r="EV187">
            <v>0</v>
          </cell>
          <cell r="EW187">
            <v>256.49609878570277</v>
          </cell>
          <cell r="EX187">
            <v>0</v>
          </cell>
          <cell r="EY187">
            <v>2135357</v>
          </cell>
          <cell r="EZ187">
            <v>-10141</v>
          </cell>
          <cell r="FA187">
            <v>223774</v>
          </cell>
          <cell r="FB187">
            <v>-893</v>
          </cell>
          <cell r="FC187">
            <v>18224</v>
          </cell>
          <cell r="FD187">
            <v>0</v>
          </cell>
          <cell r="FE187">
            <v>223774</v>
          </cell>
          <cell r="FF187">
            <v>-893</v>
          </cell>
          <cell r="FG187">
            <v>59619.25</v>
          </cell>
          <cell r="FH187">
            <v>0</v>
          </cell>
          <cell r="FI187">
            <v>249.51462719087442</v>
          </cell>
          <cell r="FJ187">
            <v>0</v>
          </cell>
          <cell r="FK187">
            <v>2196187</v>
          </cell>
          <cell r="FL187">
            <v>0</v>
          </cell>
          <cell r="FM187">
            <v>222816</v>
          </cell>
          <cell r="FN187">
            <v>0</v>
          </cell>
          <cell r="FO187">
            <v>0</v>
          </cell>
          <cell r="FQ187">
            <v>222816</v>
          </cell>
          <cell r="FS187">
            <v>92887.074214443885</v>
          </cell>
          <cell r="FU187">
            <v>246.48117937127594</v>
          </cell>
          <cell r="FV187">
            <v>0</v>
          </cell>
          <cell r="FW187">
            <v>2259175</v>
          </cell>
          <cell r="FX187">
            <v>0</v>
          </cell>
          <cell r="FY187">
            <v>219215</v>
          </cell>
          <cell r="FZ187">
            <v>0</v>
          </cell>
          <cell r="GA187">
            <v>10809</v>
          </cell>
          <cell r="GB187">
            <v>0</v>
          </cell>
          <cell r="GC187">
            <v>219215</v>
          </cell>
          <cell r="GE187">
            <v>128676.62421419899</v>
          </cell>
          <cell r="GG187">
            <v>258.41507451819115</v>
          </cell>
          <cell r="GH187">
            <v>0</v>
          </cell>
          <cell r="GI187">
            <v>2454502</v>
          </cell>
          <cell r="GJ187">
            <v>0</v>
          </cell>
          <cell r="GK187">
            <v>230510</v>
          </cell>
          <cell r="GL187">
            <v>0</v>
          </cell>
          <cell r="GM187">
            <v>0</v>
          </cell>
          <cell r="GO187">
            <v>230510</v>
          </cell>
          <cell r="GQ187">
            <v>187921.07661428384</v>
          </cell>
          <cell r="HE187">
            <v>-178</v>
          </cell>
        </row>
        <row r="188">
          <cell r="A188">
            <v>179</v>
          </cell>
          <cell r="B188" t="str">
            <v>MENDON</v>
          </cell>
          <cell r="E188">
            <v>0</v>
          </cell>
          <cell r="F188">
            <v>0</v>
          </cell>
          <cell r="J188">
            <v>0</v>
          </cell>
          <cell r="K188">
            <v>0</v>
          </cell>
          <cell r="L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L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Z188">
            <v>0</v>
          </cell>
          <cell r="BB188">
            <v>0</v>
          </cell>
          <cell r="BC188">
            <v>0</v>
          </cell>
          <cell r="BD188">
            <v>0</v>
          </cell>
          <cell r="BH188">
            <v>0</v>
          </cell>
          <cell r="BL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W188">
            <v>0</v>
          </cell>
          <cell r="BY188">
            <v>0</v>
          </cell>
          <cell r="CA188">
            <v>0</v>
          </cell>
          <cell r="CE188">
            <v>0</v>
          </cell>
          <cell r="CF188">
            <v>0</v>
          </cell>
          <cell r="CH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S188">
            <v>0</v>
          </cell>
          <cell r="CW188">
            <v>0</v>
          </cell>
          <cell r="CY188">
            <v>0</v>
          </cell>
          <cell r="DD188">
            <v>0</v>
          </cell>
          <cell r="DF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U188">
            <v>0</v>
          </cell>
          <cell r="DW188">
            <v>0</v>
          </cell>
          <cell r="EG188">
            <v>0</v>
          </cell>
          <cell r="EI188">
            <v>0</v>
          </cell>
          <cell r="EK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Q188">
            <v>0</v>
          </cell>
          <cell r="FS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E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O188">
            <v>0</v>
          </cell>
          <cell r="GQ188">
            <v>0</v>
          </cell>
          <cell r="HE188">
            <v>-179</v>
          </cell>
        </row>
        <row r="189">
          <cell r="A189">
            <v>180</v>
          </cell>
          <cell r="B189" t="str">
            <v>MERRIMAC</v>
          </cell>
          <cell r="E189">
            <v>0</v>
          </cell>
          <cell r="F189">
            <v>0</v>
          </cell>
          <cell r="J189">
            <v>0</v>
          </cell>
          <cell r="K189">
            <v>0</v>
          </cell>
          <cell r="L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L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Z189">
            <v>0</v>
          </cell>
          <cell r="BB189">
            <v>0</v>
          </cell>
          <cell r="BC189">
            <v>0</v>
          </cell>
          <cell r="BD189">
            <v>0</v>
          </cell>
          <cell r="BH189">
            <v>0</v>
          </cell>
          <cell r="BL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W189">
            <v>0</v>
          </cell>
          <cell r="BY189">
            <v>0</v>
          </cell>
          <cell r="CA189">
            <v>0</v>
          </cell>
          <cell r="CE189">
            <v>0</v>
          </cell>
          <cell r="CF189">
            <v>0</v>
          </cell>
          <cell r="CH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S189">
            <v>0</v>
          </cell>
          <cell r="CW189">
            <v>0</v>
          </cell>
          <cell r="CY189">
            <v>0</v>
          </cell>
          <cell r="DD189">
            <v>0</v>
          </cell>
          <cell r="DF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U189">
            <v>0</v>
          </cell>
          <cell r="DW189">
            <v>0</v>
          </cell>
          <cell r="EG189">
            <v>0</v>
          </cell>
          <cell r="EI189">
            <v>0</v>
          </cell>
          <cell r="EK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Q189">
            <v>0</v>
          </cell>
          <cell r="FS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E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O189">
            <v>0</v>
          </cell>
          <cell r="GQ189">
            <v>0</v>
          </cell>
          <cell r="HE189">
            <v>-180</v>
          </cell>
        </row>
        <row r="190">
          <cell r="A190">
            <v>181</v>
          </cell>
          <cell r="B190" t="str">
            <v>METHUEN</v>
          </cell>
          <cell r="C190">
            <v>5</v>
          </cell>
          <cell r="D190">
            <v>25170</v>
          </cell>
          <cell r="E190">
            <v>0</v>
          </cell>
          <cell r="F190">
            <v>0</v>
          </cell>
          <cell r="G190">
            <v>0</v>
          </cell>
          <cell r="I190">
            <v>6.29</v>
          </cell>
          <cell r="J190">
            <v>31048</v>
          </cell>
          <cell r="K190">
            <v>0</v>
          </cell>
          <cell r="L190">
            <v>58800</v>
          </cell>
          <cell r="M190">
            <v>0</v>
          </cell>
          <cell r="O190">
            <v>8.66</v>
          </cell>
          <cell r="P190">
            <v>0</v>
          </cell>
          <cell r="Q190">
            <v>48851</v>
          </cell>
          <cell r="R190">
            <v>0</v>
          </cell>
          <cell r="S190">
            <v>0</v>
          </cell>
          <cell r="U190">
            <v>18312</v>
          </cell>
          <cell r="V190">
            <v>0</v>
          </cell>
          <cell r="W190">
            <v>13.49</v>
          </cell>
          <cell r="X190">
            <v>0</v>
          </cell>
          <cell r="Y190">
            <v>74263</v>
          </cell>
          <cell r="Z190">
            <v>0</v>
          </cell>
          <cell r="AA190">
            <v>0</v>
          </cell>
          <cell r="AB190">
            <v>0</v>
          </cell>
          <cell r="AC190">
            <v>25412</v>
          </cell>
          <cell r="AD190">
            <v>0</v>
          </cell>
          <cell r="AE190">
            <v>0</v>
          </cell>
          <cell r="AF190">
            <v>16.579999999999998</v>
          </cell>
          <cell r="AG190">
            <v>0</v>
          </cell>
          <cell r="AH190">
            <v>100989</v>
          </cell>
          <cell r="AJ190">
            <v>0</v>
          </cell>
          <cell r="AL190">
            <v>41973</v>
          </cell>
          <cell r="AN190">
            <v>0</v>
          </cell>
          <cell r="AO190">
            <v>11.89</v>
          </cell>
          <cell r="AP190">
            <v>0</v>
          </cell>
          <cell r="AQ190">
            <v>77356</v>
          </cell>
          <cell r="AR190">
            <v>0</v>
          </cell>
          <cell r="AS190">
            <v>0</v>
          </cell>
          <cell r="AT190">
            <v>0</v>
          </cell>
          <cell r="AU190">
            <v>26201</v>
          </cell>
          <cell r="AW190">
            <v>5.88</v>
          </cell>
          <cell r="AY190">
            <v>41819</v>
          </cell>
          <cell r="AZ190">
            <v>0</v>
          </cell>
          <cell r="BA190">
            <v>0</v>
          </cell>
          <cell r="BB190">
            <v>0</v>
          </cell>
          <cell r="BC190">
            <v>9517</v>
          </cell>
          <cell r="BD190">
            <v>14</v>
          </cell>
          <cell r="BE190">
            <v>5.64</v>
          </cell>
          <cell r="BF190">
            <v>0</v>
          </cell>
          <cell r="BG190">
            <v>41844</v>
          </cell>
          <cell r="BH190">
            <v>0</v>
          </cell>
          <cell r="BI190">
            <v>5.64</v>
          </cell>
          <cell r="BJ190">
            <v>0</v>
          </cell>
          <cell r="BK190">
            <v>37636</v>
          </cell>
          <cell r="BL190">
            <v>0</v>
          </cell>
          <cell r="BM190">
            <v>0</v>
          </cell>
          <cell r="BN190">
            <v>0</v>
          </cell>
          <cell r="BO190">
            <v>4.5880574877054876</v>
          </cell>
          <cell r="BP190">
            <v>2.9882524247968334E-3</v>
          </cell>
          <cell r="BQ190">
            <v>7</v>
          </cell>
          <cell r="BR190">
            <v>0</v>
          </cell>
          <cell r="BS190">
            <v>47535.55949707688</v>
          </cell>
          <cell r="BT190">
            <v>0</v>
          </cell>
          <cell r="BU190">
            <v>4488</v>
          </cell>
          <cell r="BW190">
            <v>8217</v>
          </cell>
          <cell r="BY190">
            <v>4488</v>
          </cell>
          <cell r="CA190">
            <v>9909.5594970768798</v>
          </cell>
          <cell r="CC190">
            <v>21.904084866625581</v>
          </cell>
          <cell r="CD190">
            <v>0</v>
          </cell>
          <cell r="CE190">
            <v>179769.49005194119</v>
          </cell>
          <cell r="CF190">
            <v>284.95945945946733</v>
          </cell>
          <cell r="CG190">
            <v>16997.569856501454</v>
          </cell>
          <cell r="CH190">
            <v>31.459459459460049</v>
          </cell>
          <cell r="CI190">
            <v>0</v>
          </cell>
          <cell r="CJ190">
            <v>0</v>
          </cell>
          <cell r="CK190">
            <v>16997.569856501454</v>
          </cell>
          <cell r="CL190">
            <v>31.459459459460049</v>
          </cell>
          <cell r="CM190">
            <v>138173.93055486432</v>
          </cell>
          <cell r="CN190">
            <v>4.054054053267464E-2</v>
          </cell>
          <cell r="CO190">
            <v>26.151202749140893</v>
          </cell>
          <cell r="CP190">
            <v>0</v>
          </cell>
          <cell r="CQ190">
            <v>256247.48109965635</v>
          </cell>
          <cell r="CS190">
            <v>21208.625429553264</v>
          </cell>
          <cell r="CU190">
            <v>0</v>
          </cell>
          <cell r="CW190">
            <v>21208.625429553264</v>
          </cell>
          <cell r="CY190">
            <v>160062.95050717462</v>
          </cell>
          <cell r="DA190">
            <v>23.591403256704979</v>
          </cell>
          <cell r="DB190">
            <v>0</v>
          </cell>
          <cell r="DC190">
            <v>222225</v>
          </cell>
          <cell r="DD190">
            <v>0</v>
          </cell>
          <cell r="DE190">
            <v>19983</v>
          </cell>
          <cell r="DF190">
            <v>0</v>
          </cell>
          <cell r="DG190">
            <v>0</v>
          </cell>
          <cell r="DH190">
            <v>0</v>
          </cell>
          <cell r="DI190">
            <v>19983</v>
          </cell>
          <cell r="DJ190">
            <v>0</v>
          </cell>
          <cell r="DK190">
            <v>98951</v>
          </cell>
          <cell r="DL190">
            <v>0</v>
          </cell>
          <cell r="DM190">
            <v>27.317241379310346</v>
          </cell>
          <cell r="DN190">
            <v>0</v>
          </cell>
          <cell r="DO190">
            <v>251838</v>
          </cell>
          <cell r="DQ190">
            <v>22551</v>
          </cell>
          <cell r="DS190">
            <v>23146</v>
          </cell>
          <cell r="DU190">
            <v>22551</v>
          </cell>
          <cell r="DW190">
            <v>60318.180202869851</v>
          </cell>
          <cell r="DY190">
            <v>26.000125167838693</v>
          </cell>
          <cell r="DZ190">
            <v>0</v>
          </cell>
          <cell r="EA190">
            <v>261643</v>
          </cell>
          <cell r="EC190">
            <v>23154</v>
          </cell>
          <cell r="EE190">
            <v>0</v>
          </cell>
          <cell r="EG190">
            <v>23154</v>
          </cell>
          <cell r="EI190">
            <v>27572.799999999999</v>
          </cell>
          <cell r="EK190">
            <v>27.986230206924994</v>
          </cell>
          <cell r="EL190">
            <v>0</v>
          </cell>
          <cell r="EM190">
            <v>298106</v>
          </cell>
          <cell r="EN190">
            <v>0</v>
          </cell>
          <cell r="EO190">
            <v>24992</v>
          </cell>
          <cell r="EP190">
            <v>0</v>
          </cell>
          <cell r="EQ190">
            <v>0</v>
          </cell>
          <cell r="ER190">
            <v>0</v>
          </cell>
          <cell r="ES190">
            <v>24992</v>
          </cell>
          <cell r="ET190">
            <v>0</v>
          </cell>
          <cell r="EU190">
            <v>54191.199999999997</v>
          </cell>
          <cell r="EV190">
            <v>0</v>
          </cell>
          <cell r="EW190">
            <v>31.328621908127211</v>
          </cell>
          <cell r="EX190">
            <v>0</v>
          </cell>
          <cell r="EY190">
            <v>328979</v>
          </cell>
          <cell r="EZ190">
            <v>0</v>
          </cell>
          <cell r="FA190">
            <v>27975</v>
          </cell>
          <cell r="FB190">
            <v>0</v>
          </cell>
          <cell r="FC190">
            <v>0</v>
          </cell>
          <cell r="FD190">
            <v>0</v>
          </cell>
          <cell r="FE190">
            <v>27975</v>
          </cell>
          <cell r="FF190">
            <v>0</v>
          </cell>
          <cell r="FG190">
            <v>43910.75</v>
          </cell>
          <cell r="FH190">
            <v>0</v>
          </cell>
          <cell r="FI190">
            <v>41.95918367346939</v>
          </cell>
          <cell r="FJ190">
            <v>0</v>
          </cell>
          <cell r="FK190">
            <v>454663</v>
          </cell>
          <cell r="FL190">
            <v>0</v>
          </cell>
          <cell r="FM190">
            <v>37464</v>
          </cell>
          <cell r="FN190">
            <v>0</v>
          </cell>
          <cell r="FO190">
            <v>0</v>
          </cell>
          <cell r="FQ190">
            <v>37464</v>
          </cell>
          <cell r="FS190">
            <v>136397.71307912125</v>
          </cell>
          <cell r="FU190">
            <v>62.001629886980197</v>
          </cell>
          <cell r="FV190">
            <v>0</v>
          </cell>
          <cell r="FW190">
            <v>642999</v>
          </cell>
          <cell r="FX190">
            <v>0</v>
          </cell>
          <cell r="FY190">
            <v>55288</v>
          </cell>
          <cell r="FZ190">
            <v>0</v>
          </cell>
          <cell r="GA190">
            <v>990</v>
          </cell>
          <cell r="GB190">
            <v>0</v>
          </cell>
          <cell r="GC190">
            <v>55288</v>
          </cell>
          <cell r="GE190">
            <v>230342.47288538996</v>
          </cell>
          <cell r="GG190">
            <v>67.126621621621624</v>
          </cell>
          <cell r="GH190">
            <v>0</v>
          </cell>
          <cell r="GI190">
            <v>745576</v>
          </cell>
          <cell r="GJ190">
            <v>0</v>
          </cell>
          <cell r="GK190">
            <v>59930</v>
          </cell>
          <cell r="GL190">
            <v>0</v>
          </cell>
          <cell r="GM190">
            <v>0</v>
          </cell>
          <cell r="GO190">
            <v>59930</v>
          </cell>
          <cell r="GQ190">
            <v>98687.740434570718</v>
          </cell>
          <cell r="HE190">
            <v>-181</v>
          </cell>
        </row>
        <row r="191">
          <cell r="A191">
            <v>182</v>
          </cell>
          <cell r="B191" t="str">
            <v>MIDDLEBOROUGH</v>
          </cell>
          <cell r="E191">
            <v>0</v>
          </cell>
          <cell r="F191">
            <v>0</v>
          </cell>
          <cell r="J191">
            <v>0</v>
          </cell>
          <cell r="K191">
            <v>0</v>
          </cell>
          <cell r="L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2</v>
          </cell>
          <cell r="X191">
            <v>0</v>
          </cell>
          <cell r="Y191">
            <v>11838</v>
          </cell>
          <cell r="Z191">
            <v>0</v>
          </cell>
          <cell r="AA191">
            <v>0</v>
          </cell>
          <cell r="AB191">
            <v>0</v>
          </cell>
          <cell r="AC191">
            <v>11838</v>
          </cell>
          <cell r="AD191">
            <v>0</v>
          </cell>
          <cell r="AE191">
            <v>0</v>
          </cell>
          <cell r="AF191">
            <v>2</v>
          </cell>
          <cell r="AG191">
            <v>0</v>
          </cell>
          <cell r="AH191">
            <v>11238</v>
          </cell>
          <cell r="AJ191">
            <v>0</v>
          </cell>
          <cell r="AL191">
            <v>7103</v>
          </cell>
          <cell r="AN191">
            <v>0</v>
          </cell>
          <cell r="AO191">
            <v>4.91</v>
          </cell>
          <cell r="AP191">
            <v>0</v>
          </cell>
          <cell r="AQ191">
            <v>30678</v>
          </cell>
          <cell r="AR191">
            <v>0</v>
          </cell>
          <cell r="AS191">
            <v>0</v>
          </cell>
          <cell r="AT191">
            <v>0</v>
          </cell>
          <cell r="AU191">
            <v>24175</v>
          </cell>
          <cell r="AW191">
            <v>7</v>
          </cell>
          <cell r="AY191">
            <v>44555</v>
          </cell>
          <cell r="AZ191">
            <v>0</v>
          </cell>
          <cell r="BA191">
            <v>0</v>
          </cell>
          <cell r="BB191">
            <v>0</v>
          </cell>
          <cell r="BC191">
            <v>22737</v>
          </cell>
          <cell r="BD191">
            <v>33</v>
          </cell>
          <cell r="BE191">
            <v>7.96</v>
          </cell>
          <cell r="BF191">
            <v>0</v>
          </cell>
          <cell r="BG191">
            <v>50761</v>
          </cell>
          <cell r="BH191">
            <v>0</v>
          </cell>
          <cell r="BI191">
            <v>6.22</v>
          </cell>
          <cell r="BJ191">
            <v>0</v>
          </cell>
          <cell r="BK191">
            <v>44653</v>
          </cell>
          <cell r="BL191">
            <v>0</v>
          </cell>
          <cell r="BM191">
            <v>0</v>
          </cell>
          <cell r="BN191">
            <v>0</v>
          </cell>
          <cell r="BO191">
            <v>2836.7653575983854</v>
          </cell>
          <cell r="BP191">
            <v>1.8476165525685246</v>
          </cell>
          <cell r="BQ191">
            <v>11</v>
          </cell>
          <cell r="BR191">
            <v>0</v>
          </cell>
          <cell r="BS191">
            <v>83912.455263342927</v>
          </cell>
          <cell r="BT191">
            <v>0</v>
          </cell>
          <cell r="BU191">
            <v>8176.8674298987889</v>
          </cell>
          <cell r="BW191">
            <v>0</v>
          </cell>
          <cell r="BY191">
            <v>8176.8674298987889</v>
          </cell>
          <cell r="CA191">
            <v>41741.855263342928</v>
          </cell>
          <cell r="CC191">
            <v>10.487889273356402</v>
          </cell>
          <cell r="CD191">
            <v>0</v>
          </cell>
          <cell r="CE191">
            <v>78012.809688581314</v>
          </cell>
          <cell r="CF191">
            <v>1091.9031141868618</v>
          </cell>
          <cell r="CG191">
            <v>7362.6020761245682</v>
          </cell>
          <cell r="CH191">
            <v>93.979238754325706</v>
          </cell>
          <cell r="CI191">
            <v>8537</v>
          </cell>
          <cell r="CJ191">
            <v>0</v>
          </cell>
          <cell r="CK191">
            <v>7362.6020761245682</v>
          </cell>
          <cell r="CL191">
            <v>93.979238754326616</v>
          </cell>
          <cell r="CM191">
            <v>23556</v>
          </cell>
          <cell r="CN191">
            <v>0</v>
          </cell>
          <cell r="CO191">
            <v>11.257839721254356</v>
          </cell>
          <cell r="CP191">
            <v>0</v>
          </cell>
          <cell r="CQ191">
            <v>83634.445993031361</v>
          </cell>
          <cell r="CS191">
            <v>9130.1080139372807</v>
          </cell>
          <cell r="CU191">
            <v>0</v>
          </cell>
          <cell r="CW191">
            <v>9130.1080139372807</v>
          </cell>
          <cell r="CY191">
            <v>22417.539418636909</v>
          </cell>
          <cell r="DA191">
            <v>13.873963280854451</v>
          </cell>
          <cell r="DB191">
            <v>0</v>
          </cell>
          <cell r="DC191">
            <v>88915</v>
          </cell>
          <cell r="DD191">
            <v>0</v>
          </cell>
          <cell r="DE191">
            <v>9189</v>
          </cell>
          <cell r="DF191">
            <v>0</v>
          </cell>
          <cell r="DG191">
            <v>26112</v>
          </cell>
          <cell r="DH191">
            <v>0</v>
          </cell>
          <cell r="DI191">
            <v>9189</v>
          </cell>
          <cell r="DJ191">
            <v>0</v>
          </cell>
          <cell r="DK191">
            <v>8217</v>
          </cell>
          <cell r="DL191">
            <v>0</v>
          </cell>
          <cell r="DM191">
            <v>14.951627470529587</v>
          </cell>
          <cell r="DN191">
            <v>0</v>
          </cell>
          <cell r="DO191">
            <v>123339</v>
          </cell>
          <cell r="DQ191">
            <v>13352</v>
          </cell>
          <cell r="DS191">
            <v>0</v>
          </cell>
          <cell r="DU191">
            <v>13352</v>
          </cell>
          <cell r="DW191">
            <v>39622.60630312383</v>
          </cell>
          <cell r="DY191">
            <v>13.55944055944056</v>
          </cell>
          <cell r="DZ191">
            <v>0</v>
          </cell>
          <cell r="EA191">
            <v>111895</v>
          </cell>
          <cell r="EC191">
            <v>10716</v>
          </cell>
          <cell r="EE191">
            <v>16074</v>
          </cell>
          <cell r="EG191">
            <v>10716</v>
          </cell>
          <cell r="EI191">
            <v>22329.860357112713</v>
          </cell>
          <cell r="EK191">
            <v>11.701048951048952</v>
          </cell>
          <cell r="EL191">
            <v>0</v>
          </cell>
          <cell r="EM191">
            <v>102187</v>
          </cell>
          <cell r="EN191">
            <v>0</v>
          </cell>
          <cell r="EO191">
            <v>10449</v>
          </cell>
          <cell r="EP191">
            <v>0</v>
          </cell>
          <cell r="EQ191">
            <v>0</v>
          </cell>
          <cell r="ER191">
            <v>0</v>
          </cell>
          <cell r="ES191">
            <v>10449</v>
          </cell>
          <cell r="ET191">
            <v>0</v>
          </cell>
          <cell r="EU191">
            <v>13769.6</v>
          </cell>
          <cell r="EV191">
            <v>0</v>
          </cell>
          <cell r="EW191">
            <v>11.823529411764707</v>
          </cell>
          <cell r="EX191">
            <v>0</v>
          </cell>
          <cell r="EY191">
            <v>86371</v>
          </cell>
          <cell r="EZ191">
            <v>0</v>
          </cell>
          <cell r="FA191">
            <v>8769</v>
          </cell>
          <cell r="FB191">
            <v>0</v>
          </cell>
          <cell r="FC191">
            <v>19548</v>
          </cell>
          <cell r="FD191">
            <v>0</v>
          </cell>
          <cell r="FE191">
            <v>8769</v>
          </cell>
          <cell r="FF191">
            <v>0</v>
          </cell>
          <cell r="FG191">
            <v>0</v>
          </cell>
          <cell r="FH191">
            <v>0</v>
          </cell>
          <cell r="FI191">
            <v>10.496598639455783</v>
          </cell>
          <cell r="FJ191">
            <v>0</v>
          </cell>
          <cell r="FK191">
            <v>90796</v>
          </cell>
          <cell r="FL191">
            <v>0</v>
          </cell>
          <cell r="FM191">
            <v>8470</v>
          </cell>
          <cell r="FN191">
            <v>0</v>
          </cell>
          <cell r="FO191">
            <v>10389</v>
          </cell>
          <cell r="FQ191">
            <v>8470</v>
          </cell>
          <cell r="FS191">
            <v>4234.9729885004808</v>
          </cell>
          <cell r="FU191">
            <v>11.5</v>
          </cell>
          <cell r="FV191">
            <v>0</v>
          </cell>
          <cell r="FW191">
            <v>104731</v>
          </cell>
          <cell r="FX191">
            <v>0</v>
          </cell>
          <cell r="FY191">
            <v>9377</v>
          </cell>
          <cell r="FZ191">
            <v>0</v>
          </cell>
          <cell r="GA191">
            <v>10800</v>
          </cell>
          <cell r="GB191">
            <v>0</v>
          </cell>
          <cell r="GC191">
            <v>9377</v>
          </cell>
          <cell r="GE191">
            <v>14644.000491512235</v>
          </cell>
          <cell r="GG191">
            <v>17.473509933774835</v>
          </cell>
          <cell r="GH191">
            <v>0</v>
          </cell>
          <cell r="GI191">
            <v>158269</v>
          </cell>
          <cell r="GJ191">
            <v>0</v>
          </cell>
          <cell r="GK191">
            <v>12924</v>
          </cell>
          <cell r="GL191">
            <v>0</v>
          </cell>
          <cell r="GM191">
            <v>35484</v>
          </cell>
          <cell r="GO191">
            <v>12924</v>
          </cell>
          <cell r="GQ191">
            <v>51508.079271045623</v>
          </cell>
          <cell r="HE191">
            <v>-182</v>
          </cell>
        </row>
        <row r="192">
          <cell r="A192">
            <v>183</v>
          </cell>
          <cell r="B192" t="str">
            <v>MIDDLEFIELD</v>
          </cell>
          <cell r="E192">
            <v>0</v>
          </cell>
          <cell r="F192">
            <v>0</v>
          </cell>
          <cell r="J192">
            <v>0</v>
          </cell>
          <cell r="K192">
            <v>0</v>
          </cell>
          <cell r="L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L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Z192">
            <v>0</v>
          </cell>
          <cell r="BB192">
            <v>0</v>
          </cell>
          <cell r="BC192">
            <v>0</v>
          </cell>
          <cell r="BD192">
            <v>0</v>
          </cell>
          <cell r="BH192">
            <v>0</v>
          </cell>
          <cell r="BL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W192">
            <v>0</v>
          </cell>
          <cell r="BY192">
            <v>0</v>
          </cell>
          <cell r="CA192">
            <v>0</v>
          </cell>
          <cell r="CE192">
            <v>0</v>
          </cell>
          <cell r="CF192">
            <v>0</v>
          </cell>
          <cell r="CH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S192">
            <v>0</v>
          </cell>
          <cell r="CW192">
            <v>0</v>
          </cell>
          <cell r="CY192">
            <v>0</v>
          </cell>
          <cell r="DD192">
            <v>0</v>
          </cell>
          <cell r="DF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U192">
            <v>0</v>
          </cell>
          <cell r="DW192">
            <v>0</v>
          </cell>
          <cell r="EG192">
            <v>0</v>
          </cell>
          <cell r="EI192">
            <v>0</v>
          </cell>
          <cell r="EK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Q192">
            <v>0</v>
          </cell>
          <cell r="FS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E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O192">
            <v>0</v>
          </cell>
          <cell r="GQ192">
            <v>0</v>
          </cell>
          <cell r="HE192">
            <v>-183</v>
          </cell>
        </row>
        <row r="193">
          <cell r="A193">
            <v>184</v>
          </cell>
          <cell r="B193" t="str">
            <v>MIDDLETON</v>
          </cell>
          <cell r="E193">
            <v>0</v>
          </cell>
          <cell r="F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L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Z193">
            <v>0</v>
          </cell>
          <cell r="BB193">
            <v>0</v>
          </cell>
          <cell r="BC193">
            <v>0</v>
          </cell>
          <cell r="BD193">
            <v>0</v>
          </cell>
          <cell r="BH193">
            <v>0</v>
          </cell>
          <cell r="BL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W193">
            <v>0</v>
          </cell>
          <cell r="BY193">
            <v>0</v>
          </cell>
          <cell r="CA193">
            <v>0</v>
          </cell>
          <cell r="CE193">
            <v>0</v>
          </cell>
          <cell r="CF193">
            <v>0</v>
          </cell>
          <cell r="CH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S193">
            <v>0</v>
          </cell>
          <cell r="CW193">
            <v>0</v>
          </cell>
          <cell r="CY193">
            <v>0</v>
          </cell>
          <cell r="DA193">
            <v>1</v>
          </cell>
          <cell r="DB193">
            <v>0</v>
          </cell>
          <cell r="DC193">
            <v>10041</v>
          </cell>
          <cell r="DD193">
            <v>0</v>
          </cell>
          <cell r="DE193">
            <v>849</v>
          </cell>
          <cell r="DF193">
            <v>0</v>
          </cell>
          <cell r="DG193">
            <v>0</v>
          </cell>
          <cell r="DH193">
            <v>0</v>
          </cell>
          <cell r="DI193">
            <v>849</v>
          </cell>
          <cell r="DJ193">
            <v>0</v>
          </cell>
          <cell r="DK193">
            <v>10041</v>
          </cell>
          <cell r="DL193">
            <v>0</v>
          </cell>
          <cell r="DU193">
            <v>0</v>
          </cell>
          <cell r="DW193">
            <v>6024.6</v>
          </cell>
          <cell r="EG193">
            <v>0</v>
          </cell>
          <cell r="EI193">
            <v>4016.4</v>
          </cell>
          <cell r="EK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Q193">
            <v>0</v>
          </cell>
          <cell r="FS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E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O193">
            <v>0</v>
          </cell>
          <cell r="GQ193">
            <v>0</v>
          </cell>
          <cell r="HE193">
            <v>-184</v>
          </cell>
        </row>
        <row r="194">
          <cell r="A194">
            <v>185</v>
          </cell>
          <cell r="B194" t="str">
            <v>MILFORD</v>
          </cell>
          <cell r="C194">
            <v>2</v>
          </cell>
          <cell r="D194">
            <v>10174</v>
          </cell>
          <cell r="E194">
            <v>0</v>
          </cell>
          <cell r="F194">
            <v>10702</v>
          </cell>
          <cell r="G194">
            <v>0</v>
          </cell>
          <cell r="I194">
            <v>2</v>
          </cell>
          <cell r="J194">
            <v>11466</v>
          </cell>
          <cell r="K194">
            <v>0</v>
          </cell>
          <cell r="L194">
            <v>1248</v>
          </cell>
          <cell r="M194">
            <v>0</v>
          </cell>
          <cell r="O194">
            <v>1.38</v>
          </cell>
          <cell r="P194">
            <v>0</v>
          </cell>
          <cell r="Q194">
            <v>8502</v>
          </cell>
          <cell r="R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3</v>
          </cell>
          <cell r="X194">
            <v>0</v>
          </cell>
          <cell r="Y194">
            <v>5758</v>
          </cell>
          <cell r="Z194">
            <v>0</v>
          </cell>
          <cell r="AA194">
            <v>11516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3</v>
          </cell>
          <cell r="AG194">
            <v>0</v>
          </cell>
          <cell r="AH194">
            <v>12904</v>
          </cell>
          <cell r="AJ194">
            <v>6452</v>
          </cell>
          <cell r="AL194">
            <v>7146</v>
          </cell>
          <cell r="AN194">
            <v>0</v>
          </cell>
          <cell r="AO194">
            <v>2</v>
          </cell>
          <cell r="AP194">
            <v>0</v>
          </cell>
          <cell r="AQ194">
            <v>6867</v>
          </cell>
          <cell r="AR194">
            <v>0</v>
          </cell>
          <cell r="AS194">
            <v>6867</v>
          </cell>
          <cell r="AT194">
            <v>0</v>
          </cell>
          <cell r="AU194">
            <v>4288</v>
          </cell>
          <cell r="AW194">
            <v>2</v>
          </cell>
          <cell r="AY194">
            <v>14096</v>
          </cell>
          <cell r="AZ194">
            <v>0</v>
          </cell>
          <cell r="BA194">
            <v>0</v>
          </cell>
          <cell r="BB194">
            <v>0</v>
          </cell>
          <cell r="BC194">
            <v>8980</v>
          </cell>
          <cell r="BD194">
            <v>13</v>
          </cell>
          <cell r="BE194">
            <v>1</v>
          </cell>
          <cell r="BF194">
            <v>0</v>
          </cell>
          <cell r="BG194">
            <v>6702</v>
          </cell>
          <cell r="BH194">
            <v>0</v>
          </cell>
          <cell r="BI194">
            <v>0.01</v>
          </cell>
          <cell r="BJ194">
            <v>0</v>
          </cell>
          <cell r="BK194">
            <v>78</v>
          </cell>
          <cell r="BL194">
            <v>0</v>
          </cell>
          <cell r="BM194">
            <v>0</v>
          </cell>
          <cell r="BN194">
            <v>0</v>
          </cell>
          <cell r="BO194">
            <v>884.45513542994593</v>
          </cell>
          <cell r="BP194">
            <v>0.57605538076938956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W194">
            <v>0</v>
          </cell>
          <cell r="BY194">
            <v>0</v>
          </cell>
          <cell r="CA194">
            <v>0</v>
          </cell>
          <cell r="CE194">
            <v>0</v>
          </cell>
          <cell r="CF194">
            <v>0</v>
          </cell>
          <cell r="CH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1</v>
          </cell>
          <cell r="CP194">
            <v>0</v>
          </cell>
          <cell r="CQ194">
            <v>0</v>
          </cell>
          <cell r="CS194">
            <v>0</v>
          </cell>
          <cell r="CU194">
            <v>9911.834073760474</v>
          </cell>
          <cell r="CW194">
            <v>0</v>
          </cell>
          <cell r="CY194">
            <v>0</v>
          </cell>
          <cell r="DD194">
            <v>9419</v>
          </cell>
          <cell r="DF194">
            <v>849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3</v>
          </cell>
          <cell r="DN194">
            <v>0</v>
          </cell>
          <cell r="DO194">
            <v>19772</v>
          </cell>
          <cell r="DQ194">
            <v>1786</v>
          </cell>
          <cell r="DS194">
            <v>10490</v>
          </cell>
          <cell r="DU194">
            <v>1786</v>
          </cell>
          <cell r="DW194">
            <v>29191</v>
          </cell>
          <cell r="DY194">
            <v>4</v>
          </cell>
          <cell r="DZ194">
            <v>0</v>
          </cell>
          <cell r="EA194">
            <v>34977</v>
          </cell>
          <cell r="EC194">
            <v>3572</v>
          </cell>
          <cell r="EE194">
            <v>0</v>
          </cell>
          <cell r="EG194">
            <v>3572</v>
          </cell>
          <cell r="EI194">
            <v>23300.6</v>
          </cell>
          <cell r="EK194">
            <v>5</v>
          </cell>
          <cell r="EL194">
            <v>0</v>
          </cell>
          <cell r="EM194">
            <v>34331</v>
          </cell>
          <cell r="EN194">
            <v>0</v>
          </cell>
          <cell r="EO194">
            <v>3572</v>
          </cell>
          <cell r="EP194">
            <v>0</v>
          </cell>
          <cell r="EQ194">
            <v>9396</v>
          </cell>
          <cell r="ER194">
            <v>0</v>
          </cell>
          <cell r="ES194">
            <v>3572</v>
          </cell>
          <cell r="ET194">
            <v>0</v>
          </cell>
          <cell r="EU194">
            <v>15148</v>
          </cell>
          <cell r="EV194">
            <v>0</v>
          </cell>
          <cell r="EW194">
            <v>4.3586206896551722</v>
          </cell>
          <cell r="EX194">
            <v>0</v>
          </cell>
          <cell r="EY194">
            <v>28367</v>
          </cell>
          <cell r="EZ194">
            <v>0</v>
          </cell>
          <cell r="FA194">
            <v>2999</v>
          </cell>
          <cell r="FB194">
            <v>0</v>
          </cell>
          <cell r="FC194">
            <v>9290</v>
          </cell>
          <cell r="FD194">
            <v>0</v>
          </cell>
          <cell r="FE194">
            <v>2999</v>
          </cell>
          <cell r="FF194">
            <v>0</v>
          </cell>
          <cell r="FG194">
            <v>2314.4</v>
          </cell>
          <cell r="FH194">
            <v>0</v>
          </cell>
          <cell r="FI194">
            <v>4</v>
          </cell>
          <cell r="FJ194">
            <v>0</v>
          </cell>
          <cell r="FK194">
            <v>34604</v>
          </cell>
          <cell r="FL194">
            <v>0</v>
          </cell>
          <cell r="FM194">
            <v>3558</v>
          </cell>
          <cell r="FN194">
            <v>0</v>
          </cell>
          <cell r="FO194">
            <v>0</v>
          </cell>
          <cell r="FQ194">
            <v>3558</v>
          </cell>
          <cell r="FS194">
            <v>5969.1585376898302</v>
          </cell>
          <cell r="FU194">
            <v>5.4355932203389834</v>
          </cell>
          <cell r="FV194">
            <v>0</v>
          </cell>
          <cell r="FW194">
            <v>47857</v>
          </cell>
          <cell r="FX194">
            <v>0</v>
          </cell>
          <cell r="FY194">
            <v>4825</v>
          </cell>
          <cell r="FZ194">
            <v>0</v>
          </cell>
          <cell r="GA194">
            <v>0</v>
          </cell>
          <cell r="GB194">
            <v>0</v>
          </cell>
          <cell r="GC194">
            <v>4825</v>
          </cell>
          <cell r="GE194">
            <v>14421.048535221615</v>
          </cell>
          <cell r="GG194">
            <v>6</v>
          </cell>
          <cell r="GH194">
            <v>0</v>
          </cell>
          <cell r="GI194">
            <v>58290</v>
          </cell>
          <cell r="GJ194">
            <v>0</v>
          </cell>
          <cell r="GK194">
            <v>5331</v>
          </cell>
          <cell r="GL194">
            <v>0</v>
          </cell>
          <cell r="GM194">
            <v>0</v>
          </cell>
          <cell r="GO194">
            <v>5331</v>
          </cell>
          <cell r="GQ194">
            <v>10037.427454047947</v>
          </cell>
          <cell r="HE194">
            <v>-185</v>
          </cell>
        </row>
        <row r="195">
          <cell r="A195">
            <v>186</v>
          </cell>
          <cell r="B195" t="str">
            <v>MILLBURY</v>
          </cell>
          <cell r="E195">
            <v>0</v>
          </cell>
          <cell r="F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43.11</v>
          </cell>
          <cell r="X195">
            <v>0</v>
          </cell>
          <cell r="Y195">
            <v>229638</v>
          </cell>
          <cell r="Z195">
            <v>-23415</v>
          </cell>
          <cell r="AA195">
            <v>16562</v>
          </cell>
          <cell r="AB195">
            <v>0</v>
          </cell>
          <cell r="AC195">
            <v>229638</v>
          </cell>
          <cell r="AD195">
            <v>-23415</v>
          </cell>
          <cell r="AE195">
            <v>0</v>
          </cell>
          <cell r="AF195">
            <v>41.34</v>
          </cell>
          <cell r="AG195">
            <v>0</v>
          </cell>
          <cell r="AH195">
            <v>245064</v>
          </cell>
          <cell r="AJ195">
            <v>0</v>
          </cell>
          <cell r="AL195">
            <v>137783</v>
          </cell>
          <cell r="AN195">
            <v>0</v>
          </cell>
          <cell r="AO195">
            <v>42.38</v>
          </cell>
          <cell r="AP195">
            <v>0</v>
          </cell>
          <cell r="AQ195">
            <v>270681</v>
          </cell>
          <cell r="AR195">
            <v>0</v>
          </cell>
          <cell r="AS195">
            <v>0</v>
          </cell>
          <cell r="AT195">
            <v>0</v>
          </cell>
          <cell r="AU195">
            <v>140887</v>
          </cell>
          <cell r="AW195">
            <v>48.08</v>
          </cell>
          <cell r="AY195">
            <v>323720</v>
          </cell>
          <cell r="AZ195">
            <v>0</v>
          </cell>
          <cell r="BA195">
            <v>21543</v>
          </cell>
          <cell r="BB195">
            <v>0</v>
          </cell>
          <cell r="BC195">
            <v>73406</v>
          </cell>
          <cell r="BD195">
            <v>108</v>
          </cell>
          <cell r="BE195">
            <v>28.34</v>
          </cell>
          <cell r="BF195">
            <v>0</v>
          </cell>
          <cell r="BG195">
            <v>189737</v>
          </cell>
          <cell r="BH195">
            <v>0</v>
          </cell>
          <cell r="BI195">
            <v>14</v>
          </cell>
          <cell r="BJ195">
            <v>0</v>
          </cell>
          <cell r="BK195">
            <v>97706</v>
          </cell>
          <cell r="BL195">
            <v>0</v>
          </cell>
          <cell r="BM195">
            <v>0</v>
          </cell>
          <cell r="BN195">
            <v>0</v>
          </cell>
          <cell r="BO195">
            <v>6489.2261624109697</v>
          </cell>
          <cell r="BP195">
            <v>4.2265045429003294</v>
          </cell>
          <cell r="BQ195">
            <v>15.442953020134228</v>
          </cell>
          <cell r="BR195">
            <v>0</v>
          </cell>
          <cell r="BS195">
            <v>108767.15468570754</v>
          </cell>
          <cell r="BT195">
            <v>0</v>
          </cell>
          <cell r="BU195">
            <v>11220</v>
          </cell>
          <cell r="BW195">
            <v>3543.2448363564654</v>
          </cell>
          <cell r="BY195">
            <v>11220</v>
          </cell>
          <cell r="CA195">
            <v>11061.154685707545</v>
          </cell>
          <cell r="CC195">
            <v>18.306397306397308</v>
          </cell>
          <cell r="CD195">
            <v>0</v>
          </cell>
          <cell r="CE195">
            <v>156391.55218855219</v>
          </cell>
          <cell r="CF195">
            <v>0</v>
          </cell>
          <cell r="CG195">
            <v>14205.764309764309</v>
          </cell>
          <cell r="CH195">
            <v>0</v>
          </cell>
          <cell r="CI195">
            <v>0</v>
          </cell>
          <cell r="CJ195">
            <v>0</v>
          </cell>
          <cell r="CK195">
            <v>14205.764309764309</v>
          </cell>
          <cell r="CL195">
            <v>0</v>
          </cell>
          <cell r="CM195">
            <v>54261.397502844644</v>
          </cell>
          <cell r="CN195">
            <v>0</v>
          </cell>
          <cell r="CO195">
            <v>21</v>
          </cell>
          <cell r="CP195">
            <v>0</v>
          </cell>
          <cell r="CQ195">
            <v>187257</v>
          </cell>
          <cell r="CS195">
            <v>17031</v>
          </cell>
          <cell r="CU195">
            <v>0</v>
          </cell>
          <cell r="CW195">
            <v>17031</v>
          </cell>
          <cell r="CY195">
            <v>63864.447811447812</v>
          </cell>
          <cell r="DA195">
            <v>15.047297297297298</v>
          </cell>
          <cell r="DB195">
            <v>0</v>
          </cell>
          <cell r="DC195">
            <v>144785</v>
          </cell>
          <cell r="DD195">
            <v>0</v>
          </cell>
          <cell r="DE195">
            <v>12774</v>
          </cell>
          <cell r="DF195">
            <v>0</v>
          </cell>
          <cell r="DG195">
            <v>0</v>
          </cell>
          <cell r="DH195">
            <v>0</v>
          </cell>
          <cell r="DI195">
            <v>12774</v>
          </cell>
          <cell r="DJ195">
            <v>0</v>
          </cell>
          <cell r="DK195">
            <v>37569</v>
          </cell>
          <cell r="DL195">
            <v>0</v>
          </cell>
          <cell r="DM195">
            <v>13</v>
          </cell>
          <cell r="DN195">
            <v>0</v>
          </cell>
          <cell r="DO195">
            <v>137878</v>
          </cell>
          <cell r="DQ195">
            <v>11609</v>
          </cell>
          <cell r="DS195">
            <v>0</v>
          </cell>
          <cell r="DU195">
            <v>11609</v>
          </cell>
          <cell r="DW195">
            <v>12346.179124579125</v>
          </cell>
          <cell r="DY195">
            <v>11.237762237762238</v>
          </cell>
          <cell r="DZ195">
            <v>0</v>
          </cell>
          <cell r="EA195">
            <v>115058</v>
          </cell>
          <cell r="EC195">
            <v>10035</v>
          </cell>
          <cell r="EE195">
            <v>0</v>
          </cell>
          <cell r="EG195">
            <v>10035</v>
          </cell>
          <cell r="EI195">
            <v>0</v>
          </cell>
          <cell r="EK195">
            <v>12</v>
          </cell>
          <cell r="EL195">
            <v>0</v>
          </cell>
          <cell r="EM195">
            <v>126694</v>
          </cell>
          <cell r="EN195">
            <v>0</v>
          </cell>
          <cell r="EO195">
            <v>9823</v>
          </cell>
          <cell r="EP195">
            <v>0</v>
          </cell>
          <cell r="EQ195">
            <v>11724</v>
          </cell>
          <cell r="ER195">
            <v>0</v>
          </cell>
          <cell r="ES195">
            <v>9823</v>
          </cell>
          <cell r="ET195">
            <v>0</v>
          </cell>
          <cell r="EU195">
            <v>11636</v>
          </cell>
          <cell r="EV195">
            <v>0</v>
          </cell>
          <cell r="EW195">
            <v>8.777408637873755</v>
          </cell>
          <cell r="EX195">
            <v>0</v>
          </cell>
          <cell r="EY195">
            <v>96851</v>
          </cell>
          <cell r="EZ195">
            <v>0</v>
          </cell>
          <cell r="FA195">
            <v>7807</v>
          </cell>
          <cell r="FB195">
            <v>0</v>
          </cell>
          <cell r="FC195">
            <v>0</v>
          </cell>
          <cell r="FD195">
            <v>0</v>
          </cell>
          <cell r="FE195">
            <v>7807</v>
          </cell>
          <cell r="FF195">
            <v>0</v>
          </cell>
          <cell r="FG195">
            <v>2909</v>
          </cell>
          <cell r="FH195">
            <v>0</v>
          </cell>
          <cell r="FI195">
            <v>4</v>
          </cell>
          <cell r="FJ195">
            <v>0</v>
          </cell>
          <cell r="FK195">
            <v>48032</v>
          </cell>
          <cell r="FL195">
            <v>0</v>
          </cell>
          <cell r="FM195">
            <v>3572</v>
          </cell>
          <cell r="FN195">
            <v>0</v>
          </cell>
          <cell r="FO195">
            <v>0</v>
          </cell>
          <cell r="FQ195">
            <v>3572</v>
          </cell>
          <cell r="FS195">
            <v>2784.0760279204292</v>
          </cell>
          <cell r="FU195">
            <v>6.3973063973063971</v>
          </cell>
          <cell r="FV195">
            <v>0</v>
          </cell>
          <cell r="FW195">
            <v>84336</v>
          </cell>
          <cell r="FX195">
            <v>0</v>
          </cell>
          <cell r="FY195">
            <v>5713</v>
          </cell>
          <cell r="FZ195">
            <v>0</v>
          </cell>
          <cell r="GA195">
            <v>0</v>
          </cell>
          <cell r="GB195">
            <v>0</v>
          </cell>
          <cell r="GC195">
            <v>5713</v>
          </cell>
          <cell r="GE195">
            <v>38177.358349450296</v>
          </cell>
          <cell r="GG195">
            <v>5.1879194630872476</v>
          </cell>
          <cell r="GH195">
            <v>0</v>
          </cell>
          <cell r="GI195">
            <v>64600</v>
          </cell>
          <cell r="GJ195">
            <v>0</v>
          </cell>
          <cell r="GK195">
            <v>4633</v>
          </cell>
          <cell r="GL195">
            <v>0</v>
          </cell>
          <cell r="GM195">
            <v>0</v>
          </cell>
          <cell r="GO195">
            <v>4633</v>
          </cell>
          <cell r="GQ195">
            <v>0</v>
          </cell>
          <cell r="HE195">
            <v>-186</v>
          </cell>
        </row>
        <row r="196">
          <cell r="A196">
            <v>187</v>
          </cell>
          <cell r="B196" t="str">
            <v>MILLIS</v>
          </cell>
          <cell r="C196">
            <v>2</v>
          </cell>
          <cell r="D196">
            <v>11230</v>
          </cell>
          <cell r="E196">
            <v>0</v>
          </cell>
          <cell r="F196">
            <v>16101</v>
          </cell>
          <cell r="G196">
            <v>0</v>
          </cell>
          <cell r="I196">
            <v>1</v>
          </cell>
          <cell r="J196">
            <v>5067</v>
          </cell>
          <cell r="K196">
            <v>0</v>
          </cell>
          <cell r="L196">
            <v>0</v>
          </cell>
          <cell r="M196">
            <v>0</v>
          </cell>
          <cell r="O196">
            <v>1</v>
          </cell>
          <cell r="P196">
            <v>0</v>
          </cell>
          <cell r="Q196">
            <v>6347</v>
          </cell>
          <cell r="R196">
            <v>0</v>
          </cell>
          <cell r="S196">
            <v>0</v>
          </cell>
          <cell r="U196">
            <v>6003</v>
          </cell>
          <cell r="V196">
            <v>0</v>
          </cell>
          <cell r="W196">
            <v>14.93</v>
          </cell>
          <cell r="X196">
            <v>0</v>
          </cell>
          <cell r="Y196">
            <v>92133</v>
          </cell>
          <cell r="Z196">
            <v>0</v>
          </cell>
          <cell r="AA196">
            <v>0</v>
          </cell>
          <cell r="AB196">
            <v>0</v>
          </cell>
          <cell r="AC196">
            <v>85786</v>
          </cell>
          <cell r="AD196">
            <v>0</v>
          </cell>
          <cell r="AE196">
            <v>0</v>
          </cell>
          <cell r="AF196">
            <v>14.88</v>
          </cell>
          <cell r="AG196">
            <v>0</v>
          </cell>
          <cell r="AH196">
            <v>90991</v>
          </cell>
          <cell r="AJ196">
            <v>0</v>
          </cell>
          <cell r="AL196">
            <v>51472</v>
          </cell>
          <cell r="AN196">
            <v>0</v>
          </cell>
          <cell r="AO196">
            <v>13.12</v>
          </cell>
          <cell r="AP196">
            <v>0</v>
          </cell>
          <cell r="AQ196">
            <v>86814</v>
          </cell>
          <cell r="AR196">
            <v>0</v>
          </cell>
          <cell r="AS196">
            <v>801</v>
          </cell>
          <cell r="AT196">
            <v>0</v>
          </cell>
          <cell r="AU196">
            <v>34315</v>
          </cell>
          <cell r="AW196">
            <v>14.02</v>
          </cell>
          <cell r="AY196">
            <v>100953</v>
          </cell>
          <cell r="AZ196">
            <v>0</v>
          </cell>
          <cell r="BA196">
            <v>0</v>
          </cell>
          <cell r="BB196">
            <v>0</v>
          </cell>
          <cell r="BC196">
            <v>12587</v>
          </cell>
          <cell r="BD196">
            <v>18</v>
          </cell>
          <cell r="BE196">
            <v>8</v>
          </cell>
          <cell r="BF196">
            <v>0</v>
          </cell>
          <cell r="BG196">
            <v>61752</v>
          </cell>
          <cell r="BH196">
            <v>0</v>
          </cell>
          <cell r="BI196">
            <v>8</v>
          </cell>
          <cell r="BJ196">
            <v>0</v>
          </cell>
          <cell r="BK196">
            <v>45024</v>
          </cell>
          <cell r="BL196">
            <v>0</v>
          </cell>
          <cell r="BM196">
            <v>13036</v>
          </cell>
          <cell r="BN196">
            <v>0</v>
          </cell>
          <cell r="BO196">
            <v>1729.8811951644773</v>
          </cell>
          <cell r="BP196">
            <v>1.1266906942453261</v>
          </cell>
          <cell r="BQ196">
            <v>4</v>
          </cell>
          <cell r="BR196">
            <v>0</v>
          </cell>
          <cell r="BS196">
            <v>21597.692088821601</v>
          </cell>
          <cell r="BT196">
            <v>0</v>
          </cell>
          <cell r="BU196">
            <v>2244</v>
          </cell>
          <cell r="BW196">
            <v>7931.4171020799677</v>
          </cell>
          <cell r="BY196">
            <v>2244</v>
          </cell>
          <cell r="CA196">
            <v>0</v>
          </cell>
          <cell r="CC196">
            <v>5.9966555183946486</v>
          </cell>
          <cell r="CD196">
            <v>0</v>
          </cell>
          <cell r="CE196">
            <v>46101.113712374587</v>
          </cell>
          <cell r="CF196">
            <v>0</v>
          </cell>
          <cell r="CG196">
            <v>4653.4046822742475</v>
          </cell>
          <cell r="CH196">
            <v>0</v>
          </cell>
          <cell r="CI196">
            <v>0</v>
          </cell>
          <cell r="CJ196">
            <v>0</v>
          </cell>
          <cell r="CK196">
            <v>4653.4046822742475</v>
          </cell>
          <cell r="CL196">
            <v>0</v>
          </cell>
          <cell r="CM196">
            <v>24503.421623552986</v>
          </cell>
          <cell r="CN196">
            <v>0</v>
          </cell>
          <cell r="CO196">
            <v>8</v>
          </cell>
          <cell r="CP196">
            <v>0</v>
          </cell>
          <cell r="CQ196">
            <v>40648.544141314102</v>
          </cell>
          <cell r="CS196">
            <v>4055</v>
          </cell>
          <cell r="CU196">
            <v>25737</v>
          </cell>
          <cell r="CW196">
            <v>4055</v>
          </cell>
          <cell r="CY196">
            <v>14702</v>
          </cell>
          <cell r="DA196">
            <v>9</v>
          </cell>
          <cell r="DB196">
            <v>0</v>
          </cell>
          <cell r="DC196">
            <v>60804</v>
          </cell>
          <cell r="DD196">
            <v>0</v>
          </cell>
          <cell r="DE196">
            <v>5943</v>
          </cell>
          <cell r="DF196">
            <v>0</v>
          </cell>
          <cell r="DG196">
            <v>19026</v>
          </cell>
          <cell r="DH196">
            <v>0</v>
          </cell>
          <cell r="DI196">
            <v>5943</v>
          </cell>
          <cell r="DJ196">
            <v>0</v>
          </cell>
          <cell r="DK196">
            <v>29957</v>
          </cell>
          <cell r="DL196">
            <v>0</v>
          </cell>
          <cell r="DM196">
            <v>8</v>
          </cell>
          <cell r="DN196">
            <v>0</v>
          </cell>
          <cell r="DO196">
            <v>68226</v>
          </cell>
          <cell r="DQ196">
            <v>7000</v>
          </cell>
          <cell r="DS196">
            <v>0</v>
          </cell>
          <cell r="DU196">
            <v>7000</v>
          </cell>
          <cell r="DW196">
            <v>19515.273515211538</v>
          </cell>
          <cell r="DY196">
            <v>5.2881944444444446</v>
          </cell>
          <cell r="DZ196">
            <v>0</v>
          </cell>
          <cell r="EA196">
            <v>53786</v>
          </cell>
          <cell r="EC196">
            <v>4719</v>
          </cell>
          <cell r="EE196">
            <v>0</v>
          </cell>
          <cell r="EG196">
            <v>4719</v>
          </cell>
          <cell r="EI196">
            <v>12515.382343474361</v>
          </cell>
          <cell r="EK196">
            <v>3</v>
          </cell>
          <cell r="EL196">
            <v>0</v>
          </cell>
          <cell r="EM196">
            <v>27833</v>
          </cell>
          <cell r="EN196">
            <v>0</v>
          </cell>
          <cell r="EO196">
            <v>2679</v>
          </cell>
          <cell r="EP196">
            <v>0</v>
          </cell>
          <cell r="EQ196">
            <v>0</v>
          </cell>
          <cell r="ER196">
            <v>0</v>
          </cell>
          <cell r="ES196">
            <v>2679</v>
          </cell>
          <cell r="ET196">
            <v>0</v>
          </cell>
          <cell r="EU196">
            <v>2968.8</v>
          </cell>
          <cell r="EV196">
            <v>0</v>
          </cell>
          <cell r="EW196">
            <v>3</v>
          </cell>
          <cell r="EX196">
            <v>0</v>
          </cell>
          <cell r="EY196">
            <v>27786</v>
          </cell>
          <cell r="EZ196">
            <v>0</v>
          </cell>
          <cell r="FA196">
            <v>2679</v>
          </cell>
          <cell r="FB196">
            <v>0</v>
          </cell>
          <cell r="FC196">
            <v>0</v>
          </cell>
          <cell r="FD196">
            <v>0</v>
          </cell>
          <cell r="FE196">
            <v>2679</v>
          </cell>
          <cell r="FF196">
            <v>0</v>
          </cell>
          <cell r="FG196">
            <v>0</v>
          </cell>
          <cell r="FH196">
            <v>0</v>
          </cell>
          <cell r="FI196">
            <v>1</v>
          </cell>
          <cell r="FJ196">
            <v>0</v>
          </cell>
          <cell r="FK196">
            <v>9322</v>
          </cell>
          <cell r="FL196">
            <v>0</v>
          </cell>
          <cell r="FM196">
            <v>893</v>
          </cell>
          <cell r="FN196">
            <v>0</v>
          </cell>
          <cell r="FO196">
            <v>0</v>
          </cell>
          <cell r="FQ196">
            <v>893</v>
          </cell>
          <cell r="FS196">
            <v>0</v>
          </cell>
          <cell r="FU196">
            <v>3</v>
          </cell>
          <cell r="FV196">
            <v>0</v>
          </cell>
          <cell r="FW196">
            <v>30919</v>
          </cell>
          <cell r="FX196">
            <v>0</v>
          </cell>
          <cell r="FY196">
            <v>2669</v>
          </cell>
          <cell r="FZ196">
            <v>0</v>
          </cell>
          <cell r="GA196">
            <v>0</v>
          </cell>
          <cell r="GB196">
            <v>0</v>
          </cell>
          <cell r="GC196">
            <v>2669</v>
          </cell>
          <cell r="GE196">
            <v>21026.608733661749</v>
          </cell>
          <cell r="GG196">
            <v>1</v>
          </cell>
          <cell r="GH196">
            <v>0</v>
          </cell>
          <cell r="GI196">
            <v>10537</v>
          </cell>
          <cell r="GJ196">
            <v>0</v>
          </cell>
          <cell r="GK196">
            <v>891</v>
          </cell>
          <cell r="GL196">
            <v>0</v>
          </cell>
          <cell r="GM196">
            <v>0</v>
          </cell>
          <cell r="GO196">
            <v>891</v>
          </cell>
          <cell r="GQ196">
            <v>0</v>
          </cell>
          <cell r="HE196">
            <v>-187</v>
          </cell>
        </row>
        <row r="197">
          <cell r="A197">
            <v>188</v>
          </cell>
          <cell r="B197" t="str">
            <v>MILLVILLE</v>
          </cell>
          <cell r="E197">
            <v>0</v>
          </cell>
          <cell r="F197">
            <v>0</v>
          </cell>
          <cell r="J197">
            <v>0</v>
          </cell>
          <cell r="K197">
            <v>0</v>
          </cell>
          <cell r="L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L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Z197">
            <v>0</v>
          </cell>
          <cell r="BB197">
            <v>0</v>
          </cell>
          <cell r="BC197">
            <v>0</v>
          </cell>
          <cell r="BD197">
            <v>0</v>
          </cell>
          <cell r="BH197">
            <v>0</v>
          </cell>
          <cell r="BL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W197">
            <v>0</v>
          </cell>
          <cell r="BY197">
            <v>0</v>
          </cell>
          <cell r="CA197">
            <v>0</v>
          </cell>
          <cell r="CE197">
            <v>0</v>
          </cell>
          <cell r="CF197">
            <v>0</v>
          </cell>
          <cell r="CH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S197">
            <v>0</v>
          </cell>
          <cell r="CW197">
            <v>0</v>
          </cell>
          <cell r="CY197">
            <v>0</v>
          </cell>
          <cell r="DD197">
            <v>0</v>
          </cell>
          <cell r="DF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U197">
            <v>0</v>
          </cell>
          <cell r="DW197">
            <v>0</v>
          </cell>
          <cell r="EG197">
            <v>0</v>
          </cell>
          <cell r="EI197">
            <v>0</v>
          </cell>
          <cell r="EK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Q197">
            <v>0</v>
          </cell>
          <cell r="FS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E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O197">
            <v>0</v>
          </cell>
          <cell r="GQ197">
            <v>0</v>
          </cell>
          <cell r="HE197">
            <v>-188</v>
          </cell>
        </row>
        <row r="198">
          <cell r="A198">
            <v>189</v>
          </cell>
          <cell r="B198" t="str">
            <v>MILTON</v>
          </cell>
          <cell r="E198">
            <v>0</v>
          </cell>
          <cell r="F198">
            <v>0</v>
          </cell>
          <cell r="J198">
            <v>0</v>
          </cell>
          <cell r="K198">
            <v>0</v>
          </cell>
          <cell r="L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4</v>
          </cell>
          <cell r="AG198">
            <v>0</v>
          </cell>
          <cell r="AH198">
            <v>23912</v>
          </cell>
          <cell r="AJ198">
            <v>0</v>
          </cell>
          <cell r="AL198">
            <v>23912</v>
          </cell>
          <cell r="AN198">
            <v>0</v>
          </cell>
          <cell r="AO198">
            <v>5.51</v>
          </cell>
          <cell r="AP198">
            <v>0</v>
          </cell>
          <cell r="AQ198">
            <v>35787</v>
          </cell>
          <cell r="AR198">
            <v>0</v>
          </cell>
          <cell r="AS198">
            <v>0</v>
          </cell>
          <cell r="AT198">
            <v>0</v>
          </cell>
          <cell r="AU198">
            <v>26222</v>
          </cell>
          <cell r="AW198">
            <v>2.17</v>
          </cell>
          <cell r="AY198">
            <v>8914</v>
          </cell>
          <cell r="AZ198">
            <v>0</v>
          </cell>
          <cell r="BA198">
            <v>7619</v>
          </cell>
          <cell r="BB198">
            <v>0</v>
          </cell>
          <cell r="BC198">
            <v>14858</v>
          </cell>
          <cell r="BD198">
            <v>21</v>
          </cell>
          <cell r="BE198">
            <v>2</v>
          </cell>
          <cell r="BF198">
            <v>0</v>
          </cell>
          <cell r="BG198">
            <v>15720</v>
          </cell>
          <cell r="BH198">
            <v>0</v>
          </cell>
          <cell r="BI198">
            <v>4</v>
          </cell>
          <cell r="BJ198">
            <v>0</v>
          </cell>
          <cell r="BK198">
            <v>33276</v>
          </cell>
          <cell r="BL198">
            <v>0</v>
          </cell>
          <cell r="BM198">
            <v>0</v>
          </cell>
          <cell r="BN198">
            <v>0</v>
          </cell>
          <cell r="BO198">
            <v>6618.915254063445</v>
          </cell>
          <cell r="BP198">
            <v>4.3109724781079422</v>
          </cell>
          <cell r="BQ198">
            <v>6.6047297297297298</v>
          </cell>
          <cell r="BR198">
            <v>0</v>
          </cell>
          <cell r="BS198">
            <v>47346.896950228678</v>
          </cell>
          <cell r="BT198">
            <v>0</v>
          </cell>
          <cell r="BU198">
            <v>4192.3378378378384</v>
          </cell>
          <cell r="BW198">
            <v>9240.1874907692272</v>
          </cell>
          <cell r="BY198">
            <v>4192.3378378378384</v>
          </cell>
          <cell r="CA198">
            <v>27326.896950228678</v>
          </cell>
          <cell r="CC198">
            <v>5.138513513513514</v>
          </cell>
          <cell r="CD198">
            <v>0</v>
          </cell>
          <cell r="CE198">
            <v>47804.458993436856</v>
          </cell>
          <cell r="CF198">
            <v>0</v>
          </cell>
          <cell r="CG198">
            <v>3971.0942370798634</v>
          </cell>
          <cell r="CH198">
            <v>0</v>
          </cell>
          <cell r="CI198">
            <v>0</v>
          </cell>
          <cell r="CJ198">
            <v>0</v>
          </cell>
          <cell r="CK198">
            <v>3971.0942370798634</v>
          </cell>
          <cell r="CL198">
            <v>0</v>
          </cell>
          <cell r="CM198">
            <v>15922.562043208178</v>
          </cell>
          <cell r="CN198">
            <v>0</v>
          </cell>
          <cell r="CO198">
            <v>12.732958459441569</v>
          </cell>
          <cell r="CP198">
            <v>0</v>
          </cell>
          <cell r="CQ198">
            <v>129330.53464019744</v>
          </cell>
          <cell r="CS198">
            <v>10326.429310607111</v>
          </cell>
          <cell r="CU198">
            <v>0</v>
          </cell>
          <cell r="CW198">
            <v>10326.429310607111</v>
          </cell>
          <cell r="CY198">
            <v>87429.075646760582</v>
          </cell>
          <cell r="DA198">
            <v>8.1511741249446175</v>
          </cell>
          <cell r="DB198">
            <v>0</v>
          </cell>
          <cell r="DC198">
            <v>84468</v>
          </cell>
          <cell r="DD198">
            <v>0</v>
          </cell>
          <cell r="DE198">
            <v>6920</v>
          </cell>
          <cell r="DF198">
            <v>0</v>
          </cell>
          <cell r="DG198">
            <v>0</v>
          </cell>
          <cell r="DH198">
            <v>0</v>
          </cell>
          <cell r="DI198">
            <v>6920</v>
          </cell>
          <cell r="DJ198">
            <v>0</v>
          </cell>
          <cell r="DK198">
            <v>49099</v>
          </cell>
          <cell r="DL198">
            <v>0</v>
          </cell>
          <cell r="DM198">
            <v>8.8257839721254356</v>
          </cell>
          <cell r="DN198">
            <v>0</v>
          </cell>
          <cell r="DO198">
            <v>93800</v>
          </cell>
          <cell r="DQ198">
            <v>7878</v>
          </cell>
          <cell r="DS198">
            <v>0</v>
          </cell>
          <cell r="DU198">
            <v>7878</v>
          </cell>
          <cell r="DW198">
            <v>41942.430258704233</v>
          </cell>
          <cell r="DY198">
            <v>5.3381294964028774</v>
          </cell>
          <cell r="DZ198">
            <v>0</v>
          </cell>
          <cell r="EA198">
            <v>57836</v>
          </cell>
          <cell r="EC198">
            <v>4744</v>
          </cell>
          <cell r="EE198">
            <v>0</v>
          </cell>
          <cell r="EG198">
            <v>4744</v>
          </cell>
          <cell r="EI198">
            <v>5599.2</v>
          </cell>
          <cell r="EK198">
            <v>6.1287128712871288</v>
          </cell>
          <cell r="EL198">
            <v>0</v>
          </cell>
          <cell r="EM198">
            <v>60204</v>
          </cell>
          <cell r="EN198">
            <v>0</v>
          </cell>
          <cell r="EO198">
            <v>5407</v>
          </cell>
          <cell r="EP198">
            <v>0</v>
          </cell>
          <cell r="EQ198">
            <v>0</v>
          </cell>
          <cell r="ER198">
            <v>0</v>
          </cell>
          <cell r="ES198">
            <v>5407</v>
          </cell>
          <cell r="ET198">
            <v>0</v>
          </cell>
          <cell r="EU198">
            <v>6100.8</v>
          </cell>
          <cell r="EV198">
            <v>0</v>
          </cell>
          <cell r="EW198">
            <v>5.5918989547038329</v>
          </cell>
          <cell r="EX198">
            <v>0</v>
          </cell>
          <cell r="EY198">
            <v>68522</v>
          </cell>
          <cell r="EZ198">
            <v>0</v>
          </cell>
          <cell r="FA198">
            <v>4963</v>
          </cell>
          <cell r="FB198">
            <v>0</v>
          </cell>
          <cell r="FC198">
            <v>0</v>
          </cell>
          <cell r="FD198">
            <v>0</v>
          </cell>
          <cell r="FE198">
            <v>4963</v>
          </cell>
          <cell r="FF198">
            <v>0</v>
          </cell>
          <cell r="FG198">
            <v>8910</v>
          </cell>
          <cell r="FH198">
            <v>0</v>
          </cell>
          <cell r="FI198">
            <v>5</v>
          </cell>
          <cell r="FJ198">
            <v>0</v>
          </cell>
          <cell r="FK198">
            <v>55366</v>
          </cell>
          <cell r="FL198">
            <v>0</v>
          </cell>
          <cell r="FM198">
            <v>4446</v>
          </cell>
          <cell r="FN198">
            <v>0</v>
          </cell>
          <cell r="FO198">
            <v>0</v>
          </cell>
          <cell r="FQ198">
            <v>4446</v>
          </cell>
          <cell r="FS198">
            <v>2556.7752178031719</v>
          </cell>
          <cell r="FU198">
            <v>6</v>
          </cell>
          <cell r="FV198">
            <v>0</v>
          </cell>
          <cell r="FW198">
            <v>83207</v>
          </cell>
          <cell r="FX198">
            <v>0</v>
          </cell>
          <cell r="FY198">
            <v>5325</v>
          </cell>
          <cell r="FZ198">
            <v>0</v>
          </cell>
          <cell r="GA198">
            <v>0</v>
          </cell>
          <cell r="GB198">
            <v>0</v>
          </cell>
          <cell r="GC198">
            <v>5325</v>
          </cell>
          <cell r="GE198">
            <v>29706.644394399875</v>
          </cell>
          <cell r="GG198">
            <v>9.7789774508899932</v>
          </cell>
          <cell r="GH198">
            <v>0</v>
          </cell>
          <cell r="GI198">
            <v>126202</v>
          </cell>
          <cell r="GJ198">
            <v>0</v>
          </cell>
          <cell r="GK198">
            <v>8690</v>
          </cell>
          <cell r="GL198">
            <v>0</v>
          </cell>
          <cell r="GM198">
            <v>0</v>
          </cell>
          <cell r="GO198">
            <v>8690</v>
          </cell>
          <cell r="GQ198">
            <v>41364.822523415271</v>
          </cell>
          <cell r="HE198">
            <v>-189</v>
          </cell>
        </row>
        <row r="199">
          <cell r="A199">
            <v>190</v>
          </cell>
          <cell r="B199" t="str">
            <v>MONROE</v>
          </cell>
          <cell r="E199">
            <v>0</v>
          </cell>
          <cell r="F199">
            <v>0</v>
          </cell>
          <cell r="J199">
            <v>0</v>
          </cell>
          <cell r="K199">
            <v>0</v>
          </cell>
          <cell r="L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L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Z199">
            <v>0</v>
          </cell>
          <cell r="BB199">
            <v>0</v>
          </cell>
          <cell r="BC199">
            <v>0</v>
          </cell>
          <cell r="BD199">
            <v>0</v>
          </cell>
          <cell r="BH199">
            <v>0</v>
          </cell>
          <cell r="BL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W199">
            <v>0</v>
          </cell>
          <cell r="BY199">
            <v>0</v>
          </cell>
          <cell r="CA199">
            <v>0</v>
          </cell>
          <cell r="CE199">
            <v>0</v>
          </cell>
          <cell r="CF199">
            <v>0</v>
          </cell>
          <cell r="CH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S199">
            <v>0</v>
          </cell>
          <cell r="CW199">
            <v>0</v>
          </cell>
          <cell r="CY199">
            <v>0</v>
          </cell>
          <cell r="DD199">
            <v>0</v>
          </cell>
          <cell r="DF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U199">
            <v>0</v>
          </cell>
          <cell r="DW199">
            <v>0</v>
          </cell>
          <cell r="EG199">
            <v>0</v>
          </cell>
          <cell r="EI199">
            <v>0</v>
          </cell>
          <cell r="EK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Q199">
            <v>0</v>
          </cell>
          <cell r="FS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E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O199">
            <v>0</v>
          </cell>
          <cell r="GQ199">
            <v>0</v>
          </cell>
          <cell r="HE199">
            <v>-190</v>
          </cell>
        </row>
        <row r="200">
          <cell r="A200">
            <v>191</v>
          </cell>
          <cell r="B200" t="str">
            <v>MONSON</v>
          </cell>
          <cell r="E200">
            <v>0</v>
          </cell>
          <cell r="F200">
            <v>0</v>
          </cell>
          <cell r="I200">
            <v>1</v>
          </cell>
          <cell r="J200">
            <v>5266</v>
          </cell>
          <cell r="K200">
            <v>0</v>
          </cell>
          <cell r="L200">
            <v>5593</v>
          </cell>
          <cell r="M200">
            <v>0</v>
          </cell>
          <cell r="O200">
            <v>2</v>
          </cell>
          <cell r="P200">
            <v>0</v>
          </cell>
          <cell r="Q200">
            <v>11092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1</v>
          </cell>
          <cell r="X200">
            <v>0</v>
          </cell>
          <cell r="Y200">
            <v>5436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1</v>
          </cell>
          <cell r="AG200">
            <v>0</v>
          </cell>
          <cell r="AH200">
            <v>5635</v>
          </cell>
          <cell r="AJ200">
            <v>0</v>
          </cell>
          <cell r="AL200">
            <v>199</v>
          </cell>
          <cell r="AN200">
            <v>0</v>
          </cell>
          <cell r="AO200">
            <v>1</v>
          </cell>
          <cell r="AP200">
            <v>0</v>
          </cell>
          <cell r="AQ200">
            <v>6203</v>
          </cell>
          <cell r="AR200">
            <v>0</v>
          </cell>
          <cell r="AS200">
            <v>0</v>
          </cell>
          <cell r="AT200">
            <v>0</v>
          </cell>
          <cell r="AU200">
            <v>687</v>
          </cell>
          <cell r="AW200">
            <v>2.4300000000000002</v>
          </cell>
          <cell r="AY200">
            <v>15375</v>
          </cell>
          <cell r="AZ200">
            <v>0</v>
          </cell>
          <cell r="BA200">
            <v>0</v>
          </cell>
          <cell r="BB200">
            <v>0</v>
          </cell>
          <cell r="BC200">
            <v>8539</v>
          </cell>
          <cell r="BD200">
            <v>13</v>
          </cell>
          <cell r="BE200">
            <v>2</v>
          </cell>
          <cell r="BF200">
            <v>0</v>
          </cell>
          <cell r="BG200">
            <v>12602</v>
          </cell>
          <cell r="BH200">
            <v>0</v>
          </cell>
          <cell r="BI200">
            <v>2</v>
          </cell>
          <cell r="BJ200">
            <v>0</v>
          </cell>
          <cell r="BK200">
            <v>13654</v>
          </cell>
          <cell r="BL200">
            <v>0</v>
          </cell>
          <cell r="BM200">
            <v>0</v>
          </cell>
          <cell r="BN200">
            <v>0</v>
          </cell>
          <cell r="BO200">
            <v>1443.9534525306713</v>
          </cell>
          <cell r="BP200">
            <v>0.94046280313182251</v>
          </cell>
          <cell r="BQ200">
            <v>1</v>
          </cell>
          <cell r="BR200">
            <v>0</v>
          </cell>
          <cell r="BS200">
            <v>6886.4730754072043</v>
          </cell>
          <cell r="BT200">
            <v>0</v>
          </cell>
          <cell r="BU200">
            <v>742.33778071834399</v>
          </cell>
          <cell r="BW200">
            <v>0</v>
          </cell>
          <cell r="BY200">
            <v>742.33778071834399</v>
          </cell>
          <cell r="CA200">
            <v>631.20000000000005</v>
          </cell>
          <cell r="CC200">
            <v>1</v>
          </cell>
          <cell r="CD200">
            <v>0</v>
          </cell>
          <cell r="CE200">
            <v>7264.3627985934272</v>
          </cell>
          <cell r="CF200">
            <v>0</v>
          </cell>
          <cell r="CG200">
            <v>771.57754334909657</v>
          </cell>
          <cell r="CH200">
            <v>0</v>
          </cell>
          <cell r="CI200">
            <v>0</v>
          </cell>
          <cell r="CJ200">
            <v>0</v>
          </cell>
          <cell r="CK200">
            <v>771.57754334909657</v>
          </cell>
          <cell r="CL200">
            <v>0</v>
          </cell>
          <cell r="CM200">
            <v>798.88972318622291</v>
          </cell>
          <cell r="CN200">
            <v>0</v>
          </cell>
          <cell r="CO200">
            <v>1</v>
          </cell>
          <cell r="CP200">
            <v>0</v>
          </cell>
          <cell r="CQ200">
            <v>7694.4620604379115</v>
          </cell>
          <cell r="CS200">
            <v>808.95697091529064</v>
          </cell>
          <cell r="CU200">
            <v>0</v>
          </cell>
          <cell r="CW200">
            <v>808.95697091529064</v>
          </cell>
          <cell r="CY200">
            <v>657.09926184448432</v>
          </cell>
          <cell r="DA200">
            <v>4</v>
          </cell>
          <cell r="DB200">
            <v>0</v>
          </cell>
          <cell r="DC200">
            <v>27424</v>
          </cell>
          <cell r="DD200">
            <v>0</v>
          </cell>
          <cell r="DE200">
            <v>3332</v>
          </cell>
          <cell r="DF200">
            <v>0</v>
          </cell>
          <cell r="DG200">
            <v>0</v>
          </cell>
          <cell r="DH200">
            <v>0</v>
          </cell>
          <cell r="DI200">
            <v>3332</v>
          </cell>
          <cell r="DJ200">
            <v>0</v>
          </cell>
          <cell r="DK200">
            <v>20139</v>
          </cell>
          <cell r="DL200">
            <v>0</v>
          </cell>
          <cell r="DM200">
            <v>7</v>
          </cell>
          <cell r="DN200">
            <v>0</v>
          </cell>
          <cell r="DO200">
            <v>53354</v>
          </cell>
          <cell r="DQ200">
            <v>6146</v>
          </cell>
          <cell r="DS200">
            <v>0</v>
          </cell>
          <cell r="DU200">
            <v>6146</v>
          </cell>
          <cell r="DW200">
            <v>37939.762468475048</v>
          </cell>
          <cell r="DY200">
            <v>9</v>
          </cell>
          <cell r="DZ200">
            <v>0</v>
          </cell>
          <cell r="EA200">
            <v>73071</v>
          </cell>
          <cell r="EC200">
            <v>7938</v>
          </cell>
          <cell r="EE200">
            <v>0</v>
          </cell>
          <cell r="EG200">
            <v>7938</v>
          </cell>
          <cell r="EI200">
            <v>43166.815175824835</v>
          </cell>
          <cell r="EK200">
            <v>11</v>
          </cell>
          <cell r="EL200">
            <v>0</v>
          </cell>
          <cell r="EM200">
            <v>91030</v>
          </cell>
          <cell r="EN200">
            <v>0</v>
          </cell>
          <cell r="EO200">
            <v>8790</v>
          </cell>
          <cell r="EP200">
            <v>0</v>
          </cell>
          <cell r="EQ200">
            <v>9982</v>
          </cell>
          <cell r="ER200">
            <v>0</v>
          </cell>
          <cell r="ES200">
            <v>8790</v>
          </cell>
          <cell r="ET200">
            <v>0</v>
          </cell>
          <cell r="EU200">
            <v>40161.199999999997</v>
          </cell>
          <cell r="EV200">
            <v>0</v>
          </cell>
          <cell r="EW200">
            <v>9.3959044368600679</v>
          </cell>
          <cell r="EX200">
            <v>0</v>
          </cell>
          <cell r="EY200">
            <v>83605</v>
          </cell>
          <cell r="EZ200">
            <v>0</v>
          </cell>
          <cell r="FA200">
            <v>8390</v>
          </cell>
          <cell r="FB200">
            <v>0</v>
          </cell>
          <cell r="FC200">
            <v>0</v>
          </cell>
          <cell r="FD200">
            <v>0</v>
          </cell>
          <cell r="FE200">
            <v>8390</v>
          </cell>
          <cell r="FF200">
            <v>0</v>
          </cell>
          <cell r="FG200">
            <v>12376.55</v>
          </cell>
          <cell r="FH200">
            <v>0</v>
          </cell>
          <cell r="FI200">
            <v>11.833898305084745</v>
          </cell>
          <cell r="FJ200">
            <v>0</v>
          </cell>
          <cell r="FK200">
            <v>105203</v>
          </cell>
          <cell r="FL200">
            <v>0</v>
          </cell>
          <cell r="FM200">
            <v>10415</v>
          </cell>
          <cell r="FN200">
            <v>0</v>
          </cell>
          <cell r="FO200">
            <v>0</v>
          </cell>
          <cell r="FQ200">
            <v>10415</v>
          </cell>
          <cell r="FS200">
            <v>24967.438775311504</v>
          </cell>
          <cell r="FU200">
            <v>15</v>
          </cell>
          <cell r="FV200">
            <v>0</v>
          </cell>
          <cell r="FW200">
            <v>157664</v>
          </cell>
          <cell r="FX200">
            <v>0</v>
          </cell>
          <cell r="FY200">
            <v>13289</v>
          </cell>
          <cell r="FZ200">
            <v>0</v>
          </cell>
          <cell r="GA200">
            <v>0</v>
          </cell>
          <cell r="GB200">
            <v>0</v>
          </cell>
          <cell r="GC200">
            <v>13289</v>
          </cell>
          <cell r="GE200">
            <v>60703.538046765447</v>
          </cell>
          <cell r="GG200">
            <v>10.127090301003346</v>
          </cell>
          <cell r="GH200">
            <v>0</v>
          </cell>
          <cell r="GI200">
            <v>106577</v>
          </cell>
          <cell r="GJ200">
            <v>0</v>
          </cell>
          <cell r="GK200">
            <v>8972</v>
          </cell>
          <cell r="GL200">
            <v>0</v>
          </cell>
          <cell r="GM200">
            <v>0</v>
          </cell>
          <cell r="GO200">
            <v>8972</v>
          </cell>
          <cell r="GQ200">
            <v>0</v>
          </cell>
          <cell r="HE200">
            <v>-191</v>
          </cell>
        </row>
        <row r="201">
          <cell r="A201">
            <v>192</v>
          </cell>
          <cell r="B201" t="str">
            <v>MONTAGUE</v>
          </cell>
          <cell r="E201">
            <v>0</v>
          </cell>
          <cell r="F201">
            <v>0</v>
          </cell>
          <cell r="J201">
            <v>0</v>
          </cell>
          <cell r="K201">
            <v>0</v>
          </cell>
          <cell r="L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L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Z201">
            <v>0</v>
          </cell>
          <cell r="BB201">
            <v>0</v>
          </cell>
          <cell r="BC201">
            <v>0</v>
          </cell>
          <cell r="BD201">
            <v>0</v>
          </cell>
          <cell r="BH201">
            <v>0</v>
          </cell>
          <cell r="BL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W201">
            <v>0</v>
          </cell>
          <cell r="BY201">
            <v>0</v>
          </cell>
          <cell r="CA201">
            <v>0</v>
          </cell>
          <cell r="CE201">
            <v>0</v>
          </cell>
          <cell r="CF201">
            <v>0</v>
          </cell>
          <cell r="CH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S201">
            <v>0</v>
          </cell>
          <cell r="CW201">
            <v>0</v>
          </cell>
          <cell r="CY201">
            <v>0</v>
          </cell>
          <cell r="DD201">
            <v>0</v>
          </cell>
          <cell r="DF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U201">
            <v>0</v>
          </cell>
          <cell r="DW201">
            <v>0</v>
          </cell>
          <cell r="EG201">
            <v>0</v>
          </cell>
          <cell r="EI201">
            <v>0</v>
          </cell>
          <cell r="EK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Q201">
            <v>0</v>
          </cell>
          <cell r="FS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E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O201">
            <v>0</v>
          </cell>
          <cell r="GQ201">
            <v>0</v>
          </cell>
          <cell r="HE201">
            <v>-192</v>
          </cell>
        </row>
        <row r="202">
          <cell r="A202">
            <v>193</v>
          </cell>
          <cell r="B202" t="str">
            <v>MONTEREY</v>
          </cell>
          <cell r="E202">
            <v>0</v>
          </cell>
          <cell r="F202">
            <v>0</v>
          </cell>
          <cell r="J202">
            <v>0</v>
          </cell>
          <cell r="K202">
            <v>0</v>
          </cell>
          <cell r="L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L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Z202">
            <v>0</v>
          </cell>
          <cell r="BB202">
            <v>0</v>
          </cell>
          <cell r="BC202">
            <v>0</v>
          </cell>
          <cell r="BD202">
            <v>0</v>
          </cell>
          <cell r="BH202">
            <v>0</v>
          </cell>
          <cell r="BL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W202">
            <v>0</v>
          </cell>
          <cell r="BY202">
            <v>0</v>
          </cell>
          <cell r="CA202">
            <v>0</v>
          </cell>
          <cell r="CE202">
            <v>0</v>
          </cell>
          <cell r="CF202">
            <v>0</v>
          </cell>
          <cell r="CH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S202">
            <v>0</v>
          </cell>
          <cell r="CW202">
            <v>0</v>
          </cell>
          <cell r="CY202">
            <v>0</v>
          </cell>
          <cell r="DD202">
            <v>0</v>
          </cell>
          <cell r="DF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U202">
            <v>0</v>
          </cell>
          <cell r="DW202">
            <v>0</v>
          </cell>
          <cell r="EG202">
            <v>0</v>
          </cell>
          <cell r="EI202">
            <v>0</v>
          </cell>
          <cell r="EK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Q202">
            <v>0</v>
          </cell>
          <cell r="FS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E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O202">
            <v>0</v>
          </cell>
          <cell r="GQ202">
            <v>0</v>
          </cell>
          <cell r="HE202">
            <v>-193</v>
          </cell>
        </row>
        <row r="203">
          <cell r="A203">
            <v>194</v>
          </cell>
          <cell r="B203" t="str">
            <v>MONTGOMERY</v>
          </cell>
          <cell r="E203">
            <v>0</v>
          </cell>
          <cell r="F203">
            <v>0</v>
          </cell>
          <cell r="J203">
            <v>0</v>
          </cell>
          <cell r="K203">
            <v>0</v>
          </cell>
          <cell r="L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L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Z203">
            <v>0</v>
          </cell>
          <cell r="BB203">
            <v>0</v>
          </cell>
          <cell r="BC203">
            <v>0</v>
          </cell>
          <cell r="BD203">
            <v>0</v>
          </cell>
          <cell r="BH203">
            <v>0</v>
          </cell>
          <cell r="BL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W203">
            <v>0</v>
          </cell>
          <cell r="BY203">
            <v>0</v>
          </cell>
          <cell r="CA203">
            <v>0</v>
          </cell>
          <cell r="CE203">
            <v>0</v>
          </cell>
          <cell r="CF203">
            <v>0</v>
          </cell>
          <cell r="CH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S203">
            <v>0</v>
          </cell>
          <cell r="CW203">
            <v>0</v>
          </cell>
          <cell r="CY203">
            <v>0</v>
          </cell>
          <cell r="DD203">
            <v>0</v>
          </cell>
          <cell r="DF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U203">
            <v>0</v>
          </cell>
          <cell r="DW203">
            <v>0</v>
          </cell>
          <cell r="EG203">
            <v>0</v>
          </cell>
          <cell r="EI203">
            <v>0</v>
          </cell>
          <cell r="EK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Q203">
            <v>0</v>
          </cell>
          <cell r="FS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E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O203">
            <v>0</v>
          </cell>
          <cell r="GQ203">
            <v>0</v>
          </cell>
          <cell r="HE203">
            <v>-194</v>
          </cell>
        </row>
        <row r="204">
          <cell r="A204">
            <v>195</v>
          </cell>
          <cell r="B204" t="str">
            <v>MOUNT WASHINGTON</v>
          </cell>
          <cell r="E204">
            <v>0</v>
          </cell>
          <cell r="F204">
            <v>0</v>
          </cell>
          <cell r="J204">
            <v>0</v>
          </cell>
          <cell r="K204">
            <v>0</v>
          </cell>
          <cell r="L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L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Z204">
            <v>0</v>
          </cell>
          <cell r="BB204">
            <v>0</v>
          </cell>
          <cell r="BC204">
            <v>0</v>
          </cell>
          <cell r="BD204">
            <v>0</v>
          </cell>
          <cell r="BH204">
            <v>0</v>
          </cell>
          <cell r="BL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W204">
            <v>0</v>
          </cell>
          <cell r="BY204">
            <v>0</v>
          </cell>
          <cell r="CA204">
            <v>0</v>
          </cell>
          <cell r="CE204">
            <v>0</v>
          </cell>
          <cell r="CF204">
            <v>0</v>
          </cell>
          <cell r="CH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S204">
            <v>0</v>
          </cell>
          <cell r="CW204">
            <v>0</v>
          </cell>
          <cell r="CY204">
            <v>0</v>
          </cell>
          <cell r="DD204">
            <v>0</v>
          </cell>
          <cell r="DF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U204">
            <v>0</v>
          </cell>
          <cell r="DW204">
            <v>0</v>
          </cell>
          <cell r="EG204">
            <v>0</v>
          </cell>
          <cell r="EI204">
            <v>0</v>
          </cell>
          <cell r="EK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Q204">
            <v>0</v>
          </cell>
          <cell r="FS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E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>
            <v>0</v>
          </cell>
          <cell r="GO204">
            <v>0</v>
          </cell>
          <cell r="GQ204">
            <v>0</v>
          </cell>
          <cell r="HE204">
            <v>-195</v>
          </cell>
        </row>
        <row r="205">
          <cell r="A205">
            <v>196</v>
          </cell>
          <cell r="B205" t="str">
            <v>NAHANT</v>
          </cell>
          <cell r="E205">
            <v>0</v>
          </cell>
          <cell r="F205">
            <v>0</v>
          </cell>
          <cell r="J205">
            <v>0</v>
          </cell>
          <cell r="K205">
            <v>0</v>
          </cell>
          <cell r="L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1</v>
          </cell>
          <cell r="X205">
            <v>0</v>
          </cell>
          <cell r="Y205">
            <v>6987</v>
          </cell>
          <cell r="Z205">
            <v>0</v>
          </cell>
          <cell r="AA205">
            <v>0</v>
          </cell>
          <cell r="AB205">
            <v>0</v>
          </cell>
          <cell r="AC205">
            <v>6987</v>
          </cell>
          <cell r="AD205">
            <v>0</v>
          </cell>
          <cell r="AE205">
            <v>0</v>
          </cell>
          <cell r="AF205">
            <v>1</v>
          </cell>
          <cell r="AG205">
            <v>0</v>
          </cell>
          <cell r="AH205">
            <v>7435</v>
          </cell>
          <cell r="AJ205">
            <v>0</v>
          </cell>
          <cell r="AL205">
            <v>4640</v>
          </cell>
          <cell r="AN205">
            <v>0</v>
          </cell>
          <cell r="AO205">
            <v>2</v>
          </cell>
          <cell r="AP205">
            <v>0</v>
          </cell>
          <cell r="AQ205">
            <v>16010</v>
          </cell>
          <cell r="AR205">
            <v>0</v>
          </cell>
          <cell r="AS205">
            <v>0</v>
          </cell>
          <cell r="AT205">
            <v>0</v>
          </cell>
          <cell r="AU205">
            <v>11639</v>
          </cell>
          <cell r="AW205">
            <v>2</v>
          </cell>
          <cell r="AY205">
            <v>15766</v>
          </cell>
          <cell r="AZ205">
            <v>0</v>
          </cell>
          <cell r="BA205">
            <v>0</v>
          </cell>
          <cell r="BB205">
            <v>0</v>
          </cell>
          <cell r="BC205">
            <v>4740</v>
          </cell>
          <cell r="BD205">
            <v>7</v>
          </cell>
          <cell r="BE205">
            <v>1</v>
          </cell>
          <cell r="BF205">
            <v>0</v>
          </cell>
          <cell r="BG205">
            <v>8657</v>
          </cell>
          <cell r="BH205">
            <v>0</v>
          </cell>
          <cell r="BI205">
            <v>1</v>
          </cell>
          <cell r="BJ205">
            <v>0</v>
          </cell>
          <cell r="BK205">
            <v>8266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W205">
            <v>0</v>
          </cell>
          <cell r="BY205">
            <v>0</v>
          </cell>
          <cell r="CA205">
            <v>0</v>
          </cell>
          <cell r="CE205">
            <v>0</v>
          </cell>
          <cell r="CF205">
            <v>0</v>
          </cell>
          <cell r="CH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S205">
            <v>0</v>
          </cell>
          <cell r="CW205">
            <v>0</v>
          </cell>
          <cell r="CY205">
            <v>0</v>
          </cell>
          <cell r="DA205">
            <v>11.881355932203389</v>
          </cell>
          <cell r="DB205">
            <v>0</v>
          </cell>
          <cell r="DC205">
            <v>88705</v>
          </cell>
          <cell r="DD205">
            <v>0</v>
          </cell>
          <cell r="DE205">
            <v>8389</v>
          </cell>
          <cell r="DF205">
            <v>0</v>
          </cell>
          <cell r="DG205">
            <v>19652</v>
          </cell>
          <cell r="DH205">
            <v>0</v>
          </cell>
          <cell r="DI205">
            <v>8389</v>
          </cell>
          <cell r="DJ205">
            <v>0</v>
          </cell>
          <cell r="DK205">
            <v>88705</v>
          </cell>
          <cell r="DL205">
            <v>0</v>
          </cell>
          <cell r="DM205">
            <v>18.754838709677419</v>
          </cell>
          <cell r="DN205">
            <v>0</v>
          </cell>
          <cell r="DO205">
            <v>160555</v>
          </cell>
          <cell r="DQ205">
            <v>16730</v>
          </cell>
          <cell r="DS205">
            <v>0</v>
          </cell>
          <cell r="DU205">
            <v>16730</v>
          </cell>
          <cell r="DW205">
            <v>125073</v>
          </cell>
          <cell r="DY205">
            <v>17.745161290322581</v>
          </cell>
          <cell r="DZ205">
            <v>0</v>
          </cell>
          <cell r="EA205">
            <v>152385</v>
          </cell>
          <cell r="EC205">
            <v>15603</v>
          </cell>
          <cell r="EE205">
            <v>0</v>
          </cell>
          <cell r="EG205">
            <v>15603</v>
          </cell>
          <cell r="EI205">
            <v>78592</v>
          </cell>
          <cell r="EK205">
            <v>9</v>
          </cell>
          <cell r="EL205">
            <v>0</v>
          </cell>
          <cell r="EM205">
            <v>70009</v>
          </cell>
          <cell r="EN205">
            <v>0</v>
          </cell>
          <cell r="EO205">
            <v>8037</v>
          </cell>
          <cell r="EP205">
            <v>0</v>
          </cell>
          <cell r="EQ205">
            <v>0</v>
          </cell>
          <cell r="ER205">
            <v>0</v>
          </cell>
          <cell r="ES205">
            <v>8037</v>
          </cell>
          <cell r="ET205">
            <v>0</v>
          </cell>
          <cell r="EU205">
            <v>28740</v>
          </cell>
          <cell r="EV205">
            <v>0</v>
          </cell>
          <cell r="EW205">
            <v>4.6838487972508593</v>
          </cell>
          <cell r="EX205">
            <v>0</v>
          </cell>
          <cell r="EY205">
            <v>32143</v>
          </cell>
          <cell r="EZ205">
            <v>0</v>
          </cell>
          <cell r="FA205">
            <v>3572</v>
          </cell>
          <cell r="FB205">
            <v>0</v>
          </cell>
          <cell r="FC205">
            <v>6115</v>
          </cell>
          <cell r="FD205">
            <v>0</v>
          </cell>
          <cell r="FE205">
            <v>3572</v>
          </cell>
          <cell r="FF205">
            <v>0</v>
          </cell>
          <cell r="FG205">
            <v>0</v>
          </cell>
          <cell r="FH205">
            <v>0</v>
          </cell>
          <cell r="FI205">
            <v>6.5</v>
          </cell>
          <cell r="FJ205">
            <v>0</v>
          </cell>
          <cell r="FK205">
            <v>62915</v>
          </cell>
          <cell r="FL205">
            <v>0</v>
          </cell>
          <cell r="FM205">
            <v>5804</v>
          </cell>
          <cell r="FN205">
            <v>0</v>
          </cell>
          <cell r="FO205">
            <v>0</v>
          </cell>
          <cell r="FQ205">
            <v>5804</v>
          </cell>
          <cell r="FS205">
            <v>29450.528542855773</v>
          </cell>
          <cell r="FU205">
            <v>5</v>
          </cell>
          <cell r="FV205">
            <v>0</v>
          </cell>
          <cell r="FW205">
            <v>54019</v>
          </cell>
          <cell r="FX205">
            <v>0</v>
          </cell>
          <cell r="FY205">
            <v>4465</v>
          </cell>
          <cell r="FZ205">
            <v>0</v>
          </cell>
          <cell r="GA205">
            <v>0</v>
          </cell>
          <cell r="GB205">
            <v>0</v>
          </cell>
          <cell r="GC205">
            <v>4465</v>
          </cell>
          <cell r="GE205">
            <v>7489.8227063045715</v>
          </cell>
          <cell r="GG205">
            <v>6</v>
          </cell>
          <cell r="GH205">
            <v>0</v>
          </cell>
          <cell r="GI205">
            <v>57935</v>
          </cell>
          <cell r="GJ205">
            <v>0</v>
          </cell>
          <cell r="GK205">
            <v>4465</v>
          </cell>
          <cell r="GL205">
            <v>0</v>
          </cell>
          <cell r="GM205">
            <v>11630</v>
          </cell>
          <cell r="GO205">
            <v>4465</v>
          </cell>
          <cell r="GQ205">
            <v>3767.522851533764</v>
          </cell>
          <cell r="HE205">
            <v>-196</v>
          </cell>
        </row>
        <row r="206">
          <cell r="A206">
            <v>197</v>
          </cell>
          <cell r="B206" t="str">
            <v>NANTUCKET</v>
          </cell>
          <cell r="E206">
            <v>0</v>
          </cell>
          <cell r="F206">
            <v>0</v>
          </cell>
          <cell r="J206">
            <v>0</v>
          </cell>
          <cell r="K206">
            <v>0</v>
          </cell>
          <cell r="L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L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Z206">
            <v>0</v>
          </cell>
          <cell r="BB206">
            <v>0</v>
          </cell>
          <cell r="BC206">
            <v>0</v>
          </cell>
          <cell r="BD206">
            <v>0</v>
          </cell>
          <cell r="BH206">
            <v>0</v>
          </cell>
          <cell r="BL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W206">
            <v>0</v>
          </cell>
          <cell r="BY206">
            <v>0</v>
          </cell>
          <cell r="CA206">
            <v>0</v>
          </cell>
          <cell r="CE206">
            <v>0</v>
          </cell>
          <cell r="CF206">
            <v>0</v>
          </cell>
          <cell r="CH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1</v>
          </cell>
          <cell r="CP206">
            <v>0</v>
          </cell>
          <cell r="CQ206">
            <v>15251.640409836065</v>
          </cell>
          <cell r="CS206">
            <v>811</v>
          </cell>
          <cell r="CU206">
            <v>0</v>
          </cell>
          <cell r="CW206">
            <v>811</v>
          </cell>
          <cell r="CY206">
            <v>15251.640409836065</v>
          </cell>
          <cell r="DA206">
            <v>1.6949152542372881E-2</v>
          </cell>
          <cell r="DB206">
            <v>0</v>
          </cell>
          <cell r="DC206">
            <v>338</v>
          </cell>
          <cell r="DD206">
            <v>0</v>
          </cell>
          <cell r="DE206">
            <v>14</v>
          </cell>
          <cell r="DF206">
            <v>0</v>
          </cell>
          <cell r="DG206">
            <v>0</v>
          </cell>
          <cell r="DH206">
            <v>0</v>
          </cell>
          <cell r="DI206">
            <v>14</v>
          </cell>
          <cell r="DJ206">
            <v>0</v>
          </cell>
          <cell r="DK206">
            <v>9151</v>
          </cell>
          <cell r="DL206">
            <v>0</v>
          </cell>
          <cell r="DU206">
            <v>0</v>
          </cell>
          <cell r="DW206">
            <v>6100.6561639344263</v>
          </cell>
          <cell r="EG206">
            <v>0</v>
          </cell>
          <cell r="EI206">
            <v>0</v>
          </cell>
          <cell r="EK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Q206">
            <v>0</v>
          </cell>
          <cell r="FS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E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O206">
            <v>0</v>
          </cell>
          <cell r="GQ206">
            <v>0</v>
          </cell>
          <cell r="HE206">
            <v>-197</v>
          </cell>
        </row>
        <row r="207">
          <cell r="A207">
            <v>198</v>
          </cell>
          <cell r="B207" t="str">
            <v>NATICK</v>
          </cell>
          <cell r="E207">
            <v>0</v>
          </cell>
          <cell r="F207">
            <v>0</v>
          </cell>
          <cell r="J207">
            <v>0</v>
          </cell>
          <cell r="K207">
            <v>0</v>
          </cell>
          <cell r="L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L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Z207">
            <v>0</v>
          </cell>
          <cell r="BB207">
            <v>0</v>
          </cell>
          <cell r="BC207">
            <v>0</v>
          </cell>
          <cell r="BD207">
            <v>0</v>
          </cell>
          <cell r="BH207">
            <v>0</v>
          </cell>
          <cell r="BI207">
            <v>8.09</v>
          </cell>
          <cell r="BJ207">
            <v>0</v>
          </cell>
          <cell r="BK207">
            <v>68808</v>
          </cell>
          <cell r="BL207">
            <v>0</v>
          </cell>
          <cell r="BM207">
            <v>9705</v>
          </cell>
          <cell r="BN207">
            <v>0</v>
          </cell>
          <cell r="BO207">
            <v>21046.337307602615</v>
          </cell>
          <cell r="BP207">
            <v>13.707711523024045</v>
          </cell>
          <cell r="BQ207">
            <v>47.040955631399314</v>
          </cell>
          <cell r="BR207">
            <v>0</v>
          </cell>
          <cell r="BS207">
            <v>342855.88621384738</v>
          </cell>
          <cell r="BT207">
            <v>0</v>
          </cell>
          <cell r="BU207">
            <v>30412.709897610923</v>
          </cell>
          <cell r="BW207">
            <v>58592.48507751427</v>
          </cell>
          <cell r="BY207">
            <v>30412.709897610923</v>
          </cell>
          <cell r="CA207">
            <v>315332.68621384737</v>
          </cell>
          <cell r="CC207">
            <v>70.564184718255888</v>
          </cell>
          <cell r="CD207">
            <v>0</v>
          </cell>
          <cell r="CE207">
            <v>580947.88994915376</v>
          </cell>
          <cell r="CF207">
            <v>0</v>
          </cell>
          <cell r="CG207">
            <v>50877.80734136657</v>
          </cell>
          <cell r="CH207">
            <v>0</v>
          </cell>
          <cell r="CI207">
            <v>48631</v>
          </cell>
          <cell r="CJ207">
            <v>0</v>
          </cell>
          <cell r="CK207">
            <v>50877.80734136657</v>
          </cell>
          <cell r="CL207">
            <v>0</v>
          </cell>
          <cell r="CM207">
            <v>430044.00373530638</v>
          </cell>
          <cell r="CN207">
            <v>0</v>
          </cell>
          <cell r="CO207">
            <v>76.666666666666657</v>
          </cell>
          <cell r="CP207">
            <v>0</v>
          </cell>
          <cell r="CQ207">
            <v>681450.33333333326</v>
          </cell>
          <cell r="CS207">
            <v>62176.666666666672</v>
          </cell>
          <cell r="CU207">
            <v>0</v>
          </cell>
          <cell r="CW207">
            <v>62176.666666666672</v>
          </cell>
          <cell r="CY207">
            <v>352976.4433841795</v>
          </cell>
          <cell r="DA207">
            <v>72.173936291240054</v>
          </cell>
          <cell r="DB207">
            <v>0</v>
          </cell>
          <cell r="DC207">
            <v>652174</v>
          </cell>
          <cell r="DD207">
            <v>0</v>
          </cell>
          <cell r="DE207">
            <v>57879</v>
          </cell>
          <cell r="DF207">
            <v>0</v>
          </cell>
          <cell r="DG207">
            <v>41730</v>
          </cell>
          <cell r="DH207">
            <v>0</v>
          </cell>
          <cell r="DI207">
            <v>57879</v>
          </cell>
          <cell r="DJ207">
            <v>0</v>
          </cell>
          <cell r="DK207">
            <v>155538</v>
          </cell>
          <cell r="DL207">
            <v>0</v>
          </cell>
          <cell r="DM207">
            <v>66.547619047619037</v>
          </cell>
          <cell r="DN207">
            <v>0</v>
          </cell>
          <cell r="DO207">
            <v>648964</v>
          </cell>
          <cell r="DQ207">
            <v>58534</v>
          </cell>
          <cell r="DS207">
            <v>10630</v>
          </cell>
          <cell r="DU207">
            <v>58534</v>
          </cell>
          <cell r="DW207">
            <v>40200.977353671798</v>
          </cell>
          <cell r="DY207">
            <v>59.364583333333329</v>
          </cell>
          <cell r="DZ207">
            <v>0</v>
          </cell>
          <cell r="EA207">
            <v>542792</v>
          </cell>
          <cell r="EC207">
            <v>48548</v>
          </cell>
          <cell r="EE207">
            <v>54270</v>
          </cell>
          <cell r="EG207">
            <v>48548</v>
          </cell>
          <cell r="EI207">
            <v>0</v>
          </cell>
          <cell r="EK207">
            <v>54.472222222222221</v>
          </cell>
          <cell r="EL207">
            <v>0</v>
          </cell>
          <cell r="EM207">
            <v>514059</v>
          </cell>
          <cell r="EN207">
            <v>0</v>
          </cell>
          <cell r="EO207">
            <v>45964</v>
          </cell>
          <cell r="EP207">
            <v>0</v>
          </cell>
          <cell r="EQ207">
            <v>32352</v>
          </cell>
          <cell r="ER207">
            <v>0</v>
          </cell>
          <cell r="ES207">
            <v>45964</v>
          </cell>
          <cell r="ET207">
            <v>0</v>
          </cell>
          <cell r="EU207">
            <v>0</v>
          </cell>
          <cell r="EV207">
            <v>0</v>
          </cell>
          <cell r="EW207">
            <v>47.975862068965512</v>
          </cell>
          <cell r="EX207">
            <v>0</v>
          </cell>
          <cell r="EY207">
            <v>420331</v>
          </cell>
          <cell r="EZ207">
            <v>0</v>
          </cell>
          <cell r="FA207">
            <v>38042</v>
          </cell>
          <cell r="FB207">
            <v>0</v>
          </cell>
          <cell r="FC207">
            <v>57831</v>
          </cell>
          <cell r="FD207">
            <v>0</v>
          </cell>
          <cell r="FE207">
            <v>38042</v>
          </cell>
          <cell r="FF207">
            <v>0</v>
          </cell>
          <cell r="FG207">
            <v>0</v>
          </cell>
          <cell r="FH207">
            <v>0</v>
          </cell>
          <cell r="FI207">
            <v>54</v>
          </cell>
          <cell r="FJ207">
            <v>0</v>
          </cell>
          <cell r="FK207">
            <v>529660</v>
          </cell>
          <cell r="FL207">
            <v>0</v>
          </cell>
          <cell r="FM207">
            <v>47048</v>
          </cell>
          <cell r="FN207">
            <v>0</v>
          </cell>
          <cell r="FO207">
            <v>10542</v>
          </cell>
          <cell r="FQ207">
            <v>47048</v>
          </cell>
          <cell r="FS207">
            <v>104633.98008130374</v>
          </cell>
          <cell r="FU207">
            <v>47.124667888227215</v>
          </cell>
          <cell r="FV207">
            <v>0</v>
          </cell>
          <cell r="FW207">
            <v>497644</v>
          </cell>
          <cell r="FX207">
            <v>0</v>
          </cell>
          <cell r="FY207">
            <v>40543</v>
          </cell>
          <cell r="FZ207">
            <v>0</v>
          </cell>
          <cell r="GA207">
            <v>11300</v>
          </cell>
          <cell r="GB207">
            <v>0</v>
          </cell>
          <cell r="GC207">
            <v>40543</v>
          </cell>
          <cell r="GE207">
            <v>26610.386931547266</v>
          </cell>
          <cell r="GG207">
            <v>46.347686344663089</v>
          </cell>
          <cell r="GH207">
            <v>0</v>
          </cell>
          <cell r="GI207">
            <v>471201</v>
          </cell>
          <cell r="GJ207">
            <v>0</v>
          </cell>
          <cell r="GK207">
            <v>37367</v>
          </cell>
          <cell r="GL207">
            <v>0</v>
          </cell>
          <cell r="GM207">
            <v>47256</v>
          </cell>
          <cell r="GO207">
            <v>37367</v>
          </cell>
          <cell r="GQ207">
            <v>0</v>
          </cell>
          <cell r="HE207">
            <v>-198</v>
          </cell>
        </row>
        <row r="208">
          <cell r="A208">
            <v>199</v>
          </cell>
          <cell r="B208" t="str">
            <v>NEEDHAM</v>
          </cell>
          <cell r="E208">
            <v>0</v>
          </cell>
          <cell r="F208">
            <v>0</v>
          </cell>
          <cell r="J208">
            <v>0</v>
          </cell>
          <cell r="K208">
            <v>0</v>
          </cell>
          <cell r="L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L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Z208">
            <v>0</v>
          </cell>
          <cell r="BB208">
            <v>0</v>
          </cell>
          <cell r="BC208">
            <v>0</v>
          </cell>
          <cell r="BD208">
            <v>0</v>
          </cell>
          <cell r="BH208">
            <v>0</v>
          </cell>
          <cell r="BL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W208">
            <v>0</v>
          </cell>
          <cell r="BY208">
            <v>0</v>
          </cell>
          <cell r="CA208">
            <v>0</v>
          </cell>
          <cell r="CC208">
            <v>4</v>
          </cell>
          <cell r="CD208">
            <v>0</v>
          </cell>
          <cell r="CE208">
            <v>19898</v>
          </cell>
          <cell r="CF208">
            <v>0</v>
          </cell>
          <cell r="CG208">
            <v>1552</v>
          </cell>
          <cell r="CH208">
            <v>0</v>
          </cell>
          <cell r="CI208">
            <v>21450</v>
          </cell>
          <cell r="CJ208">
            <v>0</v>
          </cell>
          <cell r="CK208">
            <v>1552</v>
          </cell>
          <cell r="CL208">
            <v>0</v>
          </cell>
          <cell r="CM208">
            <v>19898</v>
          </cell>
          <cell r="CN208">
            <v>0</v>
          </cell>
          <cell r="CO208">
            <v>6</v>
          </cell>
          <cell r="CP208">
            <v>0</v>
          </cell>
          <cell r="CQ208">
            <v>55998</v>
          </cell>
          <cell r="CS208">
            <v>4866</v>
          </cell>
          <cell r="CU208">
            <v>0</v>
          </cell>
          <cell r="CW208">
            <v>4866</v>
          </cell>
          <cell r="CY208">
            <v>48039</v>
          </cell>
          <cell r="DA208">
            <v>5</v>
          </cell>
          <cell r="DB208">
            <v>0</v>
          </cell>
          <cell r="DC208">
            <v>50240</v>
          </cell>
          <cell r="DD208">
            <v>0</v>
          </cell>
          <cell r="DE208">
            <v>4245</v>
          </cell>
          <cell r="DF208">
            <v>0</v>
          </cell>
          <cell r="DG208">
            <v>0</v>
          </cell>
          <cell r="DH208">
            <v>0</v>
          </cell>
          <cell r="DI208">
            <v>4245</v>
          </cell>
          <cell r="DJ208">
            <v>0</v>
          </cell>
          <cell r="DK208">
            <v>29619</v>
          </cell>
          <cell r="DL208">
            <v>0</v>
          </cell>
          <cell r="DM208">
            <v>5</v>
          </cell>
          <cell r="DN208">
            <v>0</v>
          </cell>
          <cell r="DO208">
            <v>52574</v>
          </cell>
          <cell r="DQ208">
            <v>4465</v>
          </cell>
          <cell r="DS208">
            <v>0</v>
          </cell>
          <cell r="DU208">
            <v>4465</v>
          </cell>
          <cell r="DW208">
            <v>16774</v>
          </cell>
          <cell r="DY208">
            <v>4.7310344827586208</v>
          </cell>
          <cell r="DZ208">
            <v>0</v>
          </cell>
          <cell r="EA208">
            <v>51562</v>
          </cell>
          <cell r="EC208">
            <v>4225</v>
          </cell>
          <cell r="EE208">
            <v>0</v>
          </cell>
          <cell r="EG208">
            <v>4225</v>
          </cell>
          <cell r="EI208">
            <v>1400.4</v>
          </cell>
          <cell r="EK208">
            <v>8</v>
          </cell>
          <cell r="EL208">
            <v>0</v>
          </cell>
          <cell r="EM208">
            <v>76653</v>
          </cell>
          <cell r="EN208">
            <v>0</v>
          </cell>
          <cell r="EO208">
            <v>6185</v>
          </cell>
          <cell r="EP208">
            <v>0</v>
          </cell>
          <cell r="EQ208">
            <v>0</v>
          </cell>
          <cell r="ER208">
            <v>0</v>
          </cell>
          <cell r="ES208">
            <v>6185</v>
          </cell>
          <cell r="ET208">
            <v>0</v>
          </cell>
          <cell r="EU208">
            <v>26024.6</v>
          </cell>
          <cell r="EV208">
            <v>0</v>
          </cell>
          <cell r="EW208">
            <v>9.0206896551724149</v>
          </cell>
          <cell r="EX208">
            <v>0</v>
          </cell>
          <cell r="EY208">
            <v>98766</v>
          </cell>
          <cell r="EZ208">
            <v>0</v>
          </cell>
          <cell r="FA208">
            <v>7857</v>
          </cell>
          <cell r="FB208">
            <v>0</v>
          </cell>
          <cell r="FC208">
            <v>0</v>
          </cell>
          <cell r="FD208">
            <v>0</v>
          </cell>
          <cell r="FE208">
            <v>7857</v>
          </cell>
          <cell r="FF208">
            <v>0</v>
          </cell>
          <cell r="FG208">
            <v>28385.75</v>
          </cell>
          <cell r="FH208">
            <v>0</v>
          </cell>
          <cell r="FI208">
            <v>6</v>
          </cell>
          <cell r="FJ208">
            <v>0</v>
          </cell>
          <cell r="FK208">
            <v>75571</v>
          </cell>
          <cell r="FL208">
            <v>0</v>
          </cell>
          <cell r="FM208">
            <v>5348</v>
          </cell>
          <cell r="FN208">
            <v>0</v>
          </cell>
          <cell r="FO208">
            <v>0</v>
          </cell>
          <cell r="FQ208">
            <v>5348</v>
          </cell>
          <cell r="FS208">
            <v>11294.218358710548</v>
          </cell>
          <cell r="FU208">
            <v>7</v>
          </cell>
          <cell r="FV208">
            <v>0</v>
          </cell>
          <cell r="FW208">
            <v>97868</v>
          </cell>
          <cell r="FX208">
            <v>0</v>
          </cell>
          <cell r="FY208">
            <v>6155</v>
          </cell>
          <cell r="FZ208">
            <v>0</v>
          </cell>
          <cell r="GA208">
            <v>0</v>
          </cell>
          <cell r="GB208">
            <v>0</v>
          </cell>
          <cell r="GC208">
            <v>6155</v>
          </cell>
          <cell r="GE208">
            <v>33197.448932740575</v>
          </cell>
          <cell r="GG208">
            <v>5</v>
          </cell>
          <cell r="GH208">
            <v>0</v>
          </cell>
          <cell r="GI208">
            <v>66233</v>
          </cell>
          <cell r="GJ208">
            <v>0</v>
          </cell>
          <cell r="GK208">
            <v>4381</v>
          </cell>
          <cell r="GL208">
            <v>0</v>
          </cell>
          <cell r="GM208">
            <v>0</v>
          </cell>
          <cell r="GO208">
            <v>4381</v>
          </cell>
          <cell r="GQ208">
            <v>0</v>
          </cell>
          <cell r="HE208">
            <v>-199</v>
          </cell>
        </row>
        <row r="209">
          <cell r="A209">
            <v>200</v>
          </cell>
          <cell r="B209" t="str">
            <v>NEW ASHFORD</v>
          </cell>
          <cell r="E209">
            <v>0</v>
          </cell>
          <cell r="F209">
            <v>0</v>
          </cell>
          <cell r="J209">
            <v>0</v>
          </cell>
          <cell r="K209">
            <v>0</v>
          </cell>
          <cell r="L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L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Z209">
            <v>0</v>
          </cell>
          <cell r="BB209">
            <v>0</v>
          </cell>
          <cell r="BC209">
            <v>0</v>
          </cell>
          <cell r="BD209">
            <v>0</v>
          </cell>
          <cell r="BH209">
            <v>0</v>
          </cell>
          <cell r="BL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W209">
            <v>0</v>
          </cell>
          <cell r="BY209">
            <v>0</v>
          </cell>
          <cell r="CA209">
            <v>0</v>
          </cell>
          <cell r="CE209">
            <v>0</v>
          </cell>
          <cell r="CF209">
            <v>0</v>
          </cell>
          <cell r="CH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S209">
            <v>0</v>
          </cell>
          <cell r="CW209">
            <v>0</v>
          </cell>
          <cell r="CY209">
            <v>0</v>
          </cell>
          <cell r="DD209">
            <v>0</v>
          </cell>
          <cell r="DF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U209">
            <v>0</v>
          </cell>
          <cell r="DW209">
            <v>0</v>
          </cell>
          <cell r="EG209">
            <v>0</v>
          </cell>
          <cell r="EI209">
            <v>0</v>
          </cell>
          <cell r="EK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3.3112582781456956E-2</v>
          </cell>
          <cell r="FJ209">
            <v>0</v>
          </cell>
          <cell r="FK209">
            <v>527</v>
          </cell>
          <cell r="FL209">
            <v>0</v>
          </cell>
          <cell r="FM209">
            <v>30</v>
          </cell>
          <cell r="FN209">
            <v>0</v>
          </cell>
          <cell r="FO209">
            <v>0</v>
          </cell>
          <cell r="FQ209">
            <v>30</v>
          </cell>
          <cell r="FS209">
            <v>504.36853444966181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E209">
            <v>128.27039406676553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O209">
            <v>0</v>
          </cell>
          <cell r="GQ209">
            <v>0</v>
          </cell>
          <cell r="HE209">
            <v>-200</v>
          </cell>
        </row>
        <row r="210">
          <cell r="A210">
            <v>201</v>
          </cell>
          <cell r="B210" t="str">
            <v>NEW BEDFORD</v>
          </cell>
          <cell r="E210">
            <v>0</v>
          </cell>
          <cell r="F210">
            <v>0</v>
          </cell>
          <cell r="I210">
            <v>1</v>
          </cell>
          <cell r="J210">
            <v>5663</v>
          </cell>
          <cell r="K210">
            <v>0</v>
          </cell>
          <cell r="L210">
            <v>20523</v>
          </cell>
          <cell r="M210">
            <v>0</v>
          </cell>
          <cell r="O210">
            <v>0.04</v>
          </cell>
          <cell r="P210">
            <v>0</v>
          </cell>
          <cell r="Q210">
            <v>249</v>
          </cell>
          <cell r="R210">
            <v>0</v>
          </cell>
          <cell r="S210">
            <v>0</v>
          </cell>
          <cell r="U210">
            <v>5397</v>
          </cell>
          <cell r="V210">
            <v>0</v>
          </cell>
          <cell r="W210">
            <v>1.51</v>
          </cell>
          <cell r="X210">
            <v>0</v>
          </cell>
          <cell r="Y210">
            <v>9604</v>
          </cell>
          <cell r="Z210">
            <v>0</v>
          </cell>
          <cell r="AA210">
            <v>0</v>
          </cell>
          <cell r="AB210">
            <v>0</v>
          </cell>
          <cell r="AC210">
            <v>9355</v>
          </cell>
          <cell r="AD210">
            <v>0</v>
          </cell>
          <cell r="AE210">
            <v>0</v>
          </cell>
          <cell r="AL210">
            <v>5613</v>
          </cell>
          <cell r="AO210">
            <v>3</v>
          </cell>
          <cell r="AP210">
            <v>0</v>
          </cell>
          <cell r="AQ210">
            <v>20925</v>
          </cell>
          <cell r="AR210">
            <v>0</v>
          </cell>
          <cell r="AS210">
            <v>0</v>
          </cell>
          <cell r="AT210">
            <v>0</v>
          </cell>
          <cell r="AU210">
            <v>24667</v>
          </cell>
          <cell r="AW210">
            <v>2</v>
          </cell>
          <cell r="AY210">
            <v>14200</v>
          </cell>
          <cell r="AZ210">
            <v>0</v>
          </cell>
          <cell r="BA210">
            <v>0</v>
          </cell>
          <cell r="BB210">
            <v>0</v>
          </cell>
          <cell r="BC210">
            <v>11177</v>
          </cell>
          <cell r="BD210">
            <v>16</v>
          </cell>
          <cell r="BE210">
            <v>5</v>
          </cell>
          <cell r="BF210">
            <v>0</v>
          </cell>
          <cell r="BG210">
            <v>38168</v>
          </cell>
          <cell r="BH210">
            <v>0</v>
          </cell>
          <cell r="BI210">
            <v>4</v>
          </cell>
          <cell r="BJ210">
            <v>0</v>
          </cell>
          <cell r="BK210">
            <v>32468</v>
          </cell>
          <cell r="BL210">
            <v>0</v>
          </cell>
          <cell r="BM210">
            <v>0</v>
          </cell>
          <cell r="BN210">
            <v>0</v>
          </cell>
          <cell r="BO210">
            <v>4398.6624746130055</v>
          </cell>
          <cell r="BP210">
            <v>2.8648973647004823</v>
          </cell>
          <cell r="BQ210">
            <v>2.425170068027211</v>
          </cell>
          <cell r="BR210">
            <v>0</v>
          </cell>
          <cell r="BS210">
            <v>19865.866224301073</v>
          </cell>
          <cell r="BT210">
            <v>0</v>
          </cell>
          <cell r="BU210">
            <v>1814.0272108843537</v>
          </cell>
          <cell r="BW210">
            <v>0</v>
          </cell>
          <cell r="BY210">
            <v>1814.0272108843537</v>
          </cell>
          <cell r="CA210">
            <v>9587.2000000000007</v>
          </cell>
          <cell r="CC210">
            <v>2.9594594594594597</v>
          </cell>
          <cell r="CD210">
            <v>0</v>
          </cell>
          <cell r="CE210">
            <v>22262.189189189186</v>
          </cell>
          <cell r="CF210">
            <v>276.81081081081356</v>
          </cell>
          <cell r="CG210">
            <v>2296.5405405405404</v>
          </cell>
          <cell r="CH210">
            <v>31.459459459459595</v>
          </cell>
          <cell r="CI210">
            <v>0</v>
          </cell>
          <cell r="CJ210">
            <v>0</v>
          </cell>
          <cell r="CK210">
            <v>2296.5405405405404</v>
          </cell>
          <cell r="CL210">
            <v>31.459459459459595</v>
          </cell>
          <cell r="CM210">
            <v>2396.3229648881133</v>
          </cell>
          <cell r="CN210">
            <v>0.18918918918643612</v>
          </cell>
          <cell r="CO210">
            <v>5</v>
          </cell>
          <cell r="CP210">
            <v>0</v>
          </cell>
          <cell r="CQ210">
            <v>47695.841162270895</v>
          </cell>
          <cell r="CS210">
            <v>4055</v>
          </cell>
          <cell r="CU210">
            <v>0</v>
          </cell>
          <cell r="CW210">
            <v>4055</v>
          </cell>
          <cell r="CY210">
            <v>27148.462783892523</v>
          </cell>
          <cell r="DA210">
            <v>381.72996157095105</v>
          </cell>
          <cell r="DB210">
            <v>0</v>
          </cell>
          <cell r="DC210">
            <v>3817072</v>
          </cell>
          <cell r="DD210">
            <v>0</v>
          </cell>
          <cell r="DE210">
            <v>322307</v>
          </cell>
          <cell r="DF210">
            <v>0</v>
          </cell>
          <cell r="DG210">
            <v>23191</v>
          </cell>
          <cell r="DH210">
            <v>0</v>
          </cell>
          <cell r="DI210">
            <v>322307</v>
          </cell>
          <cell r="DJ210">
            <v>0</v>
          </cell>
          <cell r="DK210">
            <v>3785484</v>
          </cell>
          <cell r="DL210">
            <v>0</v>
          </cell>
          <cell r="DM210">
            <v>421.25342465753431</v>
          </cell>
          <cell r="DN210">
            <v>0</v>
          </cell>
          <cell r="DO210">
            <v>4213860</v>
          </cell>
          <cell r="DQ210">
            <v>371203</v>
          </cell>
          <cell r="DS210">
            <v>60434</v>
          </cell>
          <cell r="DU210">
            <v>371203</v>
          </cell>
          <cell r="DW210">
            <v>2668531.7939297082</v>
          </cell>
          <cell r="DY210">
            <v>439.41383021259759</v>
          </cell>
          <cell r="DZ210">
            <v>0</v>
          </cell>
          <cell r="EA210">
            <v>4491956</v>
          </cell>
          <cell r="EC210">
            <v>390609</v>
          </cell>
          <cell r="EE210">
            <v>23588</v>
          </cell>
          <cell r="EG210">
            <v>390609</v>
          </cell>
          <cell r="EI210">
            <v>2023808.5392107675</v>
          </cell>
          <cell r="EK210">
            <v>479.10247349823322</v>
          </cell>
          <cell r="EL210">
            <v>0</v>
          </cell>
          <cell r="EM210">
            <v>4831865</v>
          </cell>
          <cell r="EN210">
            <v>0</v>
          </cell>
          <cell r="EO210">
            <v>426183</v>
          </cell>
          <cell r="EP210">
            <v>0</v>
          </cell>
          <cell r="EQ210">
            <v>20538</v>
          </cell>
          <cell r="ER210">
            <v>0</v>
          </cell>
          <cell r="ES210">
            <v>426183</v>
          </cell>
          <cell r="ET210">
            <v>0</v>
          </cell>
          <cell r="EU210">
            <v>665481.80000000005</v>
          </cell>
          <cell r="EV210">
            <v>0</v>
          </cell>
          <cell r="EW210">
            <v>594.0493954317725</v>
          </cell>
          <cell r="EX210">
            <v>0</v>
          </cell>
          <cell r="EY210">
            <v>6174576</v>
          </cell>
          <cell r="EZ210">
            <v>0</v>
          </cell>
          <cell r="FA210">
            <v>526347</v>
          </cell>
          <cell r="FB210">
            <v>0</v>
          </cell>
          <cell r="FC210">
            <v>51920</v>
          </cell>
          <cell r="FD210">
            <v>0</v>
          </cell>
          <cell r="FE210">
            <v>526347</v>
          </cell>
          <cell r="FF210">
            <v>0</v>
          </cell>
          <cell r="FG210">
            <v>1538926.65</v>
          </cell>
          <cell r="FH210">
            <v>0</v>
          </cell>
          <cell r="FI210">
            <v>644.85321969696963</v>
          </cell>
          <cell r="FJ210">
            <v>0</v>
          </cell>
          <cell r="FK210">
            <v>6866463</v>
          </cell>
          <cell r="FL210">
            <v>0</v>
          </cell>
          <cell r="FM210">
            <v>569882</v>
          </cell>
          <cell r="FN210">
            <v>0</v>
          </cell>
          <cell r="FO210">
            <v>48748</v>
          </cell>
          <cell r="FQ210">
            <v>569882</v>
          </cell>
          <cell r="FS210">
            <v>1064765.0437451531</v>
          </cell>
          <cell r="FU210">
            <v>688.68196625195014</v>
          </cell>
          <cell r="FV210">
            <v>0</v>
          </cell>
          <cell r="FW210">
            <v>7431196</v>
          </cell>
          <cell r="FX210">
            <v>0</v>
          </cell>
          <cell r="FY210">
            <v>612799</v>
          </cell>
          <cell r="FZ210">
            <v>0</v>
          </cell>
          <cell r="GA210">
            <v>28827</v>
          </cell>
          <cell r="GB210">
            <v>0</v>
          </cell>
          <cell r="GC210">
            <v>612799</v>
          </cell>
          <cell r="GE210">
            <v>1127766.6914882732</v>
          </cell>
          <cell r="GG210">
            <v>814.43059609678221</v>
          </cell>
          <cell r="GH210">
            <v>0</v>
          </cell>
          <cell r="GI210">
            <v>9088981</v>
          </cell>
          <cell r="GJ210">
            <v>0</v>
          </cell>
          <cell r="GK210">
            <v>723915</v>
          </cell>
          <cell r="GL210">
            <v>0</v>
          </cell>
          <cell r="GM210">
            <v>13993</v>
          </cell>
          <cell r="GO210">
            <v>723915</v>
          </cell>
          <cell r="GQ210">
            <v>1594929.2314683099</v>
          </cell>
          <cell r="HE210">
            <v>-201</v>
          </cell>
        </row>
        <row r="211">
          <cell r="A211">
            <v>202</v>
          </cell>
          <cell r="B211" t="str">
            <v>NEW BRAINTREE</v>
          </cell>
          <cell r="E211">
            <v>0</v>
          </cell>
          <cell r="F211">
            <v>0</v>
          </cell>
          <cell r="J211">
            <v>0</v>
          </cell>
          <cell r="K211">
            <v>0</v>
          </cell>
          <cell r="L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L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Z211">
            <v>0</v>
          </cell>
          <cell r="BB211">
            <v>0</v>
          </cell>
          <cell r="BC211">
            <v>0</v>
          </cell>
          <cell r="BD211">
            <v>0</v>
          </cell>
          <cell r="BH211">
            <v>0</v>
          </cell>
          <cell r="BL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W211">
            <v>0</v>
          </cell>
          <cell r="BY211">
            <v>0</v>
          </cell>
          <cell r="CA211">
            <v>0</v>
          </cell>
          <cell r="CE211">
            <v>0</v>
          </cell>
          <cell r="CF211">
            <v>0</v>
          </cell>
          <cell r="CH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S211">
            <v>0</v>
          </cell>
          <cell r="CW211">
            <v>0</v>
          </cell>
          <cell r="CY211">
            <v>0</v>
          </cell>
          <cell r="DD211">
            <v>0</v>
          </cell>
          <cell r="DF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U211">
            <v>0</v>
          </cell>
          <cell r="DW211">
            <v>0</v>
          </cell>
          <cell r="EG211">
            <v>0</v>
          </cell>
          <cell r="EI211">
            <v>0</v>
          </cell>
          <cell r="EK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Q211">
            <v>0</v>
          </cell>
          <cell r="FS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E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O211">
            <v>0</v>
          </cell>
          <cell r="GQ211">
            <v>0</v>
          </cell>
          <cell r="HE211">
            <v>-202</v>
          </cell>
        </row>
        <row r="212">
          <cell r="A212">
            <v>203</v>
          </cell>
          <cell r="B212" t="str">
            <v>NEWBURY</v>
          </cell>
          <cell r="E212">
            <v>0</v>
          </cell>
          <cell r="F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L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Z212">
            <v>0</v>
          </cell>
          <cell r="BB212">
            <v>0</v>
          </cell>
          <cell r="BC212">
            <v>0</v>
          </cell>
          <cell r="BD212">
            <v>0</v>
          </cell>
          <cell r="BH212">
            <v>0</v>
          </cell>
          <cell r="BL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W212">
            <v>0</v>
          </cell>
          <cell r="BY212">
            <v>0</v>
          </cell>
          <cell r="CA212">
            <v>0</v>
          </cell>
          <cell r="CE212">
            <v>0</v>
          </cell>
          <cell r="CF212">
            <v>0</v>
          </cell>
          <cell r="CH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S212">
            <v>0</v>
          </cell>
          <cell r="CW212">
            <v>0</v>
          </cell>
          <cell r="CY212">
            <v>0</v>
          </cell>
          <cell r="DD212">
            <v>0</v>
          </cell>
          <cell r="DF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U212">
            <v>0</v>
          </cell>
          <cell r="DW212">
            <v>0</v>
          </cell>
          <cell r="EG212">
            <v>0</v>
          </cell>
          <cell r="EI212">
            <v>0</v>
          </cell>
          <cell r="EK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Q212">
            <v>0</v>
          </cell>
          <cell r="FS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E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O212">
            <v>0</v>
          </cell>
          <cell r="GQ212">
            <v>0</v>
          </cell>
          <cell r="HE212">
            <v>-203</v>
          </cell>
        </row>
        <row r="213">
          <cell r="A213">
            <v>204</v>
          </cell>
          <cell r="B213" t="str">
            <v>NEWBURYPORT</v>
          </cell>
          <cell r="E213">
            <v>0</v>
          </cell>
          <cell r="F213">
            <v>0</v>
          </cell>
          <cell r="J213">
            <v>0</v>
          </cell>
          <cell r="K213">
            <v>0</v>
          </cell>
          <cell r="L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F213">
            <v>77.05</v>
          </cell>
          <cell r="AG213">
            <v>0</v>
          </cell>
          <cell r="AH213">
            <v>446401</v>
          </cell>
          <cell r="AJ213">
            <v>100423</v>
          </cell>
          <cell r="AL213">
            <v>446401</v>
          </cell>
          <cell r="AN213">
            <v>0</v>
          </cell>
          <cell r="AO213">
            <v>87.33</v>
          </cell>
          <cell r="AP213">
            <v>0</v>
          </cell>
          <cell r="AQ213">
            <v>707992</v>
          </cell>
          <cell r="AR213">
            <v>0</v>
          </cell>
          <cell r="AS213">
            <v>8201</v>
          </cell>
          <cell r="AT213">
            <v>0</v>
          </cell>
          <cell r="AU213">
            <v>529432</v>
          </cell>
          <cell r="AW213">
            <v>106.37</v>
          </cell>
          <cell r="AY213">
            <v>847070</v>
          </cell>
          <cell r="AZ213">
            <v>0</v>
          </cell>
          <cell r="BA213">
            <v>8039</v>
          </cell>
          <cell r="BB213">
            <v>0</v>
          </cell>
          <cell r="BC213">
            <v>422494</v>
          </cell>
          <cell r="BD213">
            <v>618</v>
          </cell>
          <cell r="BE213">
            <v>114.15</v>
          </cell>
          <cell r="BF213">
            <v>0</v>
          </cell>
          <cell r="BG213">
            <v>950869</v>
          </cell>
          <cell r="BH213">
            <v>0</v>
          </cell>
          <cell r="BI213">
            <v>136.51</v>
          </cell>
          <cell r="BJ213">
            <v>0</v>
          </cell>
          <cell r="BK213">
            <v>1188529</v>
          </cell>
          <cell r="BL213">
            <v>0</v>
          </cell>
          <cell r="BM213">
            <v>35693</v>
          </cell>
          <cell r="BN213">
            <v>0</v>
          </cell>
          <cell r="BO213">
            <v>108758.55691586222</v>
          </cell>
          <cell r="BP213">
            <v>70.835647175728809</v>
          </cell>
          <cell r="BQ213">
            <v>140.85512367491168</v>
          </cell>
          <cell r="BR213">
            <v>0</v>
          </cell>
          <cell r="BS213">
            <v>1274262.7265167909</v>
          </cell>
          <cell r="BT213">
            <v>0</v>
          </cell>
          <cell r="BU213">
            <v>103863.63250883392</v>
          </cell>
          <cell r="BW213">
            <v>19849.845256731078</v>
          </cell>
          <cell r="BY213">
            <v>103863.63250883392</v>
          </cell>
          <cell r="CA213">
            <v>269849.3265167909</v>
          </cell>
          <cell r="CC213">
            <v>137.17132867132869</v>
          </cell>
          <cell r="CD213">
            <v>0</v>
          </cell>
          <cell r="CE213">
            <v>1264143.3601398603</v>
          </cell>
          <cell r="CF213">
            <v>0</v>
          </cell>
          <cell r="CG213">
            <v>105674.37762237762</v>
          </cell>
          <cell r="CH213">
            <v>0</v>
          </cell>
          <cell r="CI213">
            <v>9988.6573426573432</v>
          </cell>
          <cell r="CJ213">
            <v>0</v>
          </cell>
          <cell r="CK213">
            <v>105674.37762237762</v>
          </cell>
          <cell r="CL213">
            <v>0</v>
          </cell>
          <cell r="CM213">
            <v>146504</v>
          </cell>
          <cell r="CN213">
            <v>0</v>
          </cell>
          <cell r="CO213">
            <v>144.29391963968237</v>
          </cell>
          <cell r="CP213">
            <v>0</v>
          </cell>
          <cell r="CQ213">
            <v>1327151.7038766635</v>
          </cell>
          <cell r="CS213">
            <v>113321.82686974041</v>
          </cell>
          <cell r="CU213">
            <v>47002.814685314683</v>
          </cell>
          <cell r="CW213">
            <v>113321.82686974041</v>
          </cell>
          <cell r="CY213">
            <v>97301.343736803159</v>
          </cell>
          <cell r="DA213">
            <v>149.7324959977399</v>
          </cell>
          <cell r="DB213">
            <v>0</v>
          </cell>
          <cell r="DC213">
            <v>1472330</v>
          </cell>
          <cell r="DD213">
            <v>0</v>
          </cell>
          <cell r="DE213">
            <v>127122</v>
          </cell>
          <cell r="DF213">
            <v>0</v>
          </cell>
          <cell r="DG213">
            <v>0</v>
          </cell>
          <cell r="DH213">
            <v>0</v>
          </cell>
          <cell r="DI213">
            <v>127122</v>
          </cell>
          <cell r="DJ213">
            <v>0</v>
          </cell>
          <cell r="DK213">
            <v>182983</v>
          </cell>
          <cell r="DL213">
            <v>0</v>
          </cell>
          <cell r="DM213">
            <v>160.92232428817795</v>
          </cell>
          <cell r="DN213">
            <v>0</v>
          </cell>
          <cell r="DO213">
            <v>1652846</v>
          </cell>
          <cell r="DQ213">
            <v>143546</v>
          </cell>
          <cell r="DS213">
            <v>0</v>
          </cell>
          <cell r="DU213">
            <v>143546</v>
          </cell>
          <cell r="DW213">
            <v>292826.31516872323</v>
          </cell>
          <cell r="DY213">
            <v>158.86572438162543</v>
          </cell>
          <cell r="DZ213">
            <v>0</v>
          </cell>
          <cell r="EA213">
            <v>1665129</v>
          </cell>
          <cell r="EC213">
            <v>140975</v>
          </cell>
          <cell r="EE213">
            <v>11429</v>
          </cell>
          <cell r="EG213">
            <v>140975</v>
          </cell>
          <cell r="EI213">
            <v>178663.91844933463</v>
          </cell>
          <cell r="EK213">
            <v>140.27972027972029</v>
          </cell>
          <cell r="EL213">
            <v>0</v>
          </cell>
          <cell r="EM213">
            <v>1517798</v>
          </cell>
          <cell r="EN213">
            <v>246875</v>
          </cell>
          <cell r="EO213">
            <v>125271</v>
          </cell>
          <cell r="EP213">
            <v>20402</v>
          </cell>
          <cell r="EQ213">
            <v>0</v>
          </cell>
          <cell r="ER213">
            <v>0</v>
          </cell>
          <cell r="ES213">
            <v>125271</v>
          </cell>
          <cell r="ET213">
            <v>20402</v>
          </cell>
          <cell r="EU213">
            <v>79576.2</v>
          </cell>
          <cell r="EV213">
            <v>0</v>
          </cell>
          <cell r="EW213">
            <v>165.60777385159011</v>
          </cell>
          <cell r="EX213">
            <v>0</v>
          </cell>
          <cell r="EY213">
            <v>1802476</v>
          </cell>
          <cell r="EZ213">
            <v>0</v>
          </cell>
          <cell r="FA213">
            <v>147889</v>
          </cell>
          <cell r="FB213">
            <v>0</v>
          </cell>
          <cell r="FC213">
            <v>0</v>
          </cell>
          <cell r="FD213">
            <v>0</v>
          </cell>
          <cell r="FE213">
            <v>147889</v>
          </cell>
          <cell r="FF213">
            <v>0</v>
          </cell>
          <cell r="FG213">
            <v>536466.19999999995</v>
          </cell>
          <cell r="FH213">
            <v>0</v>
          </cell>
          <cell r="FI213">
            <v>163.58536585365857</v>
          </cell>
          <cell r="FJ213">
            <v>0</v>
          </cell>
          <cell r="FK213">
            <v>1815798</v>
          </cell>
          <cell r="FL213">
            <v>0</v>
          </cell>
          <cell r="FM213">
            <v>145662</v>
          </cell>
          <cell r="FN213">
            <v>0</v>
          </cell>
          <cell r="FO213">
            <v>5656</v>
          </cell>
          <cell r="FQ213">
            <v>145662</v>
          </cell>
          <cell r="FS213">
            <v>127181.50265290373</v>
          </cell>
          <cell r="FU213">
            <v>177.15068493150682</v>
          </cell>
          <cell r="FV213">
            <v>0</v>
          </cell>
          <cell r="FW213">
            <v>1910883</v>
          </cell>
          <cell r="FX213">
            <v>0</v>
          </cell>
          <cell r="FY213">
            <v>157304</v>
          </cell>
          <cell r="FZ213">
            <v>0</v>
          </cell>
          <cell r="GA213">
            <v>11741</v>
          </cell>
          <cell r="GB213">
            <v>0</v>
          </cell>
          <cell r="GC213">
            <v>157304</v>
          </cell>
          <cell r="GE213">
            <v>221952.32344729608</v>
          </cell>
          <cell r="GG213">
            <v>165.71972318339098</v>
          </cell>
          <cell r="GH213">
            <v>0</v>
          </cell>
          <cell r="GI213">
            <v>1897347</v>
          </cell>
          <cell r="GJ213">
            <v>0</v>
          </cell>
          <cell r="GK213">
            <v>146203</v>
          </cell>
          <cell r="GL213">
            <v>0</v>
          </cell>
          <cell r="GM213">
            <v>24964</v>
          </cell>
          <cell r="GO213">
            <v>146203</v>
          </cell>
          <cell r="GQ213">
            <v>0</v>
          </cell>
          <cell r="HE213">
            <v>-204</v>
          </cell>
        </row>
        <row r="214">
          <cell r="A214">
            <v>205</v>
          </cell>
          <cell r="B214" t="str">
            <v>NEW MARLBOROUGH</v>
          </cell>
          <cell r="E214">
            <v>0</v>
          </cell>
          <cell r="F214">
            <v>0</v>
          </cell>
          <cell r="J214">
            <v>0</v>
          </cell>
          <cell r="K214">
            <v>0</v>
          </cell>
          <cell r="L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L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Z214">
            <v>0</v>
          </cell>
          <cell r="BB214">
            <v>0</v>
          </cell>
          <cell r="BC214">
            <v>0</v>
          </cell>
          <cell r="BD214">
            <v>0</v>
          </cell>
          <cell r="BH214">
            <v>0</v>
          </cell>
          <cell r="BL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W214">
            <v>0</v>
          </cell>
          <cell r="BY214">
            <v>0</v>
          </cell>
          <cell r="CA214">
            <v>0</v>
          </cell>
          <cell r="CE214">
            <v>0</v>
          </cell>
          <cell r="CF214">
            <v>0</v>
          </cell>
          <cell r="CH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S214">
            <v>0</v>
          </cell>
          <cell r="CW214">
            <v>0</v>
          </cell>
          <cell r="CY214">
            <v>0</v>
          </cell>
          <cell r="DD214">
            <v>0</v>
          </cell>
          <cell r="DF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U214">
            <v>0</v>
          </cell>
          <cell r="DW214">
            <v>0</v>
          </cell>
          <cell r="EG214">
            <v>0</v>
          </cell>
          <cell r="EI214">
            <v>0</v>
          </cell>
          <cell r="EK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Q214">
            <v>0</v>
          </cell>
          <cell r="FS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E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O214">
            <v>0</v>
          </cell>
          <cell r="GQ214">
            <v>0</v>
          </cell>
          <cell r="HE214">
            <v>-205</v>
          </cell>
        </row>
        <row r="215">
          <cell r="A215">
            <v>206</v>
          </cell>
          <cell r="B215" t="str">
            <v>NEW SALEM</v>
          </cell>
          <cell r="E215">
            <v>0</v>
          </cell>
          <cell r="F215">
            <v>0</v>
          </cell>
          <cell r="J215">
            <v>0</v>
          </cell>
          <cell r="K215">
            <v>0</v>
          </cell>
          <cell r="L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L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Z215">
            <v>0</v>
          </cell>
          <cell r="BB215">
            <v>0</v>
          </cell>
          <cell r="BC215">
            <v>0</v>
          </cell>
          <cell r="BD215">
            <v>0</v>
          </cell>
          <cell r="BH215">
            <v>0</v>
          </cell>
          <cell r="BL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W215">
            <v>0</v>
          </cell>
          <cell r="BY215">
            <v>0</v>
          </cell>
          <cell r="CA215">
            <v>0</v>
          </cell>
          <cell r="CE215">
            <v>0</v>
          </cell>
          <cell r="CF215">
            <v>0</v>
          </cell>
          <cell r="CH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S215">
            <v>0</v>
          </cell>
          <cell r="CW215">
            <v>0</v>
          </cell>
          <cell r="CY215">
            <v>0</v>
          </cell>
          <cell r="DD215">
            <v>0</v>
          </cell>
          <cell r="DF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U215">
            <v>0</v>
          </cell>
          <cell r="DW215">
            <v>0</v>
          </cell>
          <cell r="EG215">
            <v>0</v>
          </cell>
          <cell r="EI215">
            <v>0</v>
          </cell>
          <cell r="EK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Q215">
            <v>0</v>
          </cell>
          <cell r="FS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E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O215">
            <v>0</v>
          </cell>
          <cell r="GQ215">
            <v>0</v>
          </cell>
          <cell r="HE215">
            <v>-206</v>
          </cell>
        </row>
        <row r="216">
          <cell r="A216">
            <v>207</v>
          </cell>
          <cell r="B216" t="str">
            <v>NEWTON</v>
          </cell>
          <cell r="E216">
            <v>0</v>
          </cell>
          <cell r="F216">
            <v>0</v>
          </cell>
          <cell r="I216">
            <v>1</v>
          </cell>
          <cell r="J216">
            <v>6974</v>
          </cell>
          <cell r="K216">
            <v>0</v>
          </cell>
          <cell r="L216">
            <v>0</v>
          </cell>
          <cell r="M216">
            <v>3487</v>
          </cell>
          <cell r="O216">
            <v>1.47</v>
          </cell>
          <cell r="P216">
            <v>0</v>
          </cell>
          <cell r="Q216">
            <v>11663</v>
          </cell>
          <cell r="R216">
            <v>0</v>
          </cell>
          <cell r="S216">
            <v>0</v>
          </cell>
          <cell r="U216">
            <v>0</v>
          </cell>
          <cell r="V216">
            <v>4666</v>
          </cell>
          <cell r="W216">
            <v>2</v>
          </cell>
          <cell r="X216">
            <v>0</v>
          </cell>
          <cell r="Y216">
            <v>15376</v>
          </cell>
          <cell r="Z216">
            <v>-7170</v>
          </cell>
          <cell r="AA216">
            <v>0</v>
          </cell>
          <cell r="AB216">
            <v>0</v>
          </cell>
          <cell r="AC216">
            <v>3713</v>
          </cell>
          <cell r="AD216">
            <v>-3713</v>
          </cell>
          <cell r="AE216">
            <v>0</v>
          </cell>
          <cell r="AF216">
            <v>2</v>
          </cell>
          <cell r="AG216">
            <v>0</v>
          </cell>
          <cell r="AH216">
            <v>18030</v>
          </cell>
          <cell r="AJ216">
            <v>0</v>
          </cell>
          <cell r="AL216">
            <v>2228</v>
          </cell>
          <cell r="AN216">
            <v>0</v>
          </cell>
          <cell r="AO216">
            <v>2.91</v>
          </cell>
          <cell r="AP216">
            <v>0</v>
          </cell>
          <cell r="AQ216">
            <v>27530</v>
          </cell>
          <cell r="AR216">
            <v>0</v>
          </cell>
          <cell r="AS216">
            <v>0</v>
          </cell>
          <cell r="AT216">
            <v>0</v>
          </cell>
          <cell r="AU216">
            <v>18155</v>
          </cell>
          <cell r="AW216">
            <v>1</v>
          </cell>
          <cell r="AY216">
            <v>9969</v>
          </cell>
          <cell r="AZ216">
            <v>0</v>
          </cell>
          <cell r="BA216">
            <v>0</v>
          </cell>
          <cell r="BB216">
            <v>0</v>
          </cell>
          <cell r="BC216">
            <v>8904</v>
          </cell>
          <cell r="BD216">
            <v>13</v>
          </cell>
          <cell r="BE216">
            <v>1</v>
          </cell>
          <cell r="BF216">
            <v>0</v>
          </cell>
          <cell r="BG216">
            <v>11092</v>
          </cell>
          <cell r="BH216">
            <v>0</v>
          </cell>
          <cell r="BL216">
            <v>0</v>
          </cell>
          <cell r="BN216">
            <v>0</v>
          </cell>
          <cell r="BO216">
            <v>206.09554234773049</v>
          </cell>
          <cell r="BP216">
            <v>0.13423229892185873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W216">
            <v>0</v>
          </cell>
          <cell r="BY216">
            <v>0</v>
          </cell>
          <cell r="CA216">
            <v>449.2</v>
          </cell>
          <cell r="CC216">
            <v>16.675767918088738</v>
          </cell>
          <cell r="CD216">
            <v>0</v>
          </cell>
          <cell r="CE216">
            <v>151602.94880546076</v>
          </cell>
          <cell r="CF216">
            <v>0</v>
          </cell>
          <cell r="CG216">
            <v>9889.3651877133107</v>
          </cell>
          <cell r="CH216">
            <v>0</v>
          </cell>
          <cell r="CI216">
            <v>49823.017064846412</v>
          </cell>
          <cell r="CJ216">
            <v>0</v>
          </cell>
          <cell r="CK216">
            <v>9889.3651877133107</v>
          </cell>
          <cell r="CL216">
            <v>0</v>
          </cell>
          <cell r="CM216">
            <v>151602.94880546076</v>
          </cell>
          <cell r="CN216">
            <v>0</v>
          </cell>
          <cell r="CO216">
            <v>20.437062937062937</v>
          </cell>
          <cell r="CP216">
            <v>0</v>
          </cell>
          <cell r="CQ216">
            <v>204107</v>
          </cell>
          <cell r="CS216">
            <v>15409</v>
          </cell>
          <cell r="CU216">
            <v>16566.461538461539</v>
          </cell>
          <cell r="CW216">
            <v>15409</v>
          </cell>
          <cell r="CY216">
            <v>143466.05119453924</v>
          </cell>
          <cell r="DA216">
            <v>21.048027210884356</v>
          </cell>
          <cell r="DB216">
            <v>0</v>
          </cell>
          <cell r="DC216">
            <v>229371</v>
          </cell>
          <cell r="DD216">
            <v>0</v>
          </cell>
          <cell r="DE216">
            <v>16168</v>
          </cell>
          <cell r="DF216">
            <v>0</v>
          </cell>
          <cell r="DG216">
            <v>25178</v>
          </cell>
          <cell r="DH216">
            <v>0</v>
          </cell>
          <cell r="DI216">
            <v>16168</v>
          </cell>
          <cell r="DJ216">
            <v>0</v>
          </cell>
          <cell r="DK216">
            <v>117408</v>
          </cell>
          <cell r="DL216">
            <v>0</v>
          </cell>
          <cell r="DM216">
            <v>15.287116197830484</v>
          </cell>
          <cell r="DN216">
            <v>0</v>
          </cell>
          <cell r="DO216">
            <v>177183</v>
          </cell>
          <cell r="DQ216">
            <v>12759</v>
          </cell>
          <cell r="DS216">
            <v>12910</v>
          </cell>
          <cell r="DU216">
            <v>12759</v>
          </cell>
          <cell r="DW216">
            <v>36160.020477815699</v>
          </cell>
          <cell r="DY216">
            <v>15.795918367346939</v>
          </cell>
          <cell r="DZ216">
            <v>0</v>
          </cell>
          <cell r="EA216">
            <v>207823</v>
          </cell>
          <cell r="EC216">
            <v>14075</v>
          </cell>
          <cell r="EE216">
            <v>0</v>
          </cell>
          <cell r="EG216">
            <v>14075</v>
          </cell>
          <cell r="EI216">
            <v>40745.599999999999</v>
          </cell>
          <cell r="EK216">
            <v>11.64935064935065</v>
          </cell>
          <cell r="EL216">
            <v>0</v>
          </cell>
          <cell r="EM216">
            <v>161158</v>
          </cell>
          <cell r="EN216">
            <v>0</v>
          </cell>
          <cell r="EO216">
            <v>10337</v>
          </cell>
          <cell r="EP216">
            <v>0</v>
          </cell>
          <cell r="EQ216">
            <v>0</v>
          </cell>
          <cell r="ER216">
            <v>0</v>
          </cell>
          <cell r="ES216">
            <v>10337</v>
          </cell>
          <cell r="ET216">
            <v>0</v>
          </cell>
          <cell r="EU216">
            <v>18384</v>
          </cell>
          <cell r="EV216">
            <v>0</v>
          </cell>
          <cell r="EW216">
            <v>10</v>
          </cell>
          <cell r="EX216">
            <v>0</v>
          </cell>
          <cell r="EY216">
            <v>120422</v>
          </cell>
          <cell r="EZ216">
            <v>0</v>
          </cell>
          <cell r="FA216">
            <v>7905</v>
          </cell>
          <cell r="FB216">
            <v>0</v>
          </cell>
          <cell r="FC216">
            <v>15269</v>
          </cell>
          <cell r="FD216">
            <v>0</v>
          </cell>
          <cell r="FE216">
            <v>7905</v>
          </cell>
          <cell r="FF216">
            <v>0</v>
          </cell>
          <cell r="FG216">
            <v>12256</v>
          </cell>
          <cell r="FH216">
            <v>0</v>
          </cell>
          <cell r="FI216">
            <v>6</v>
          </cell>
          <cell r="FJ216">
            <v>0</v>
          </cell>
          <cell r="FK216">
            <v>73589</v>
          </cell>
          <cell r="FL216">
            <v>0</v>
          </cell>
          <cell r="FM216">
            <v>5341</v>
          </cell>
          <cell r="FN216">
            <v>0</v>
          </cell>
          <cell r="FO216">
            <v>0</v>
          </cell>
          <cell r="FQ216">
            <v>5341</v>
          </cell>
          <cell r="FS216">
            <v>0</v>
          </cell>
          <cell r="FU216">
            <v>7</v>
          </cell>
          <cell r="FV216">
            <v>0</v>
          </cell>
          <cell r="FW216">
            <v>74941</v>
          </cell>
          <cell r="FX216">
            <v>0</v>
          </cell>
          <cell r="FY216">
            <v>4369</v>
          </cell>
          <cell r="FZ216">
            <v>0</v>
          </cell>
          <cell r="GA216">
            <v>0</v>
          </cell>
          <cell r="GB216">
            <v>0</v>
          </cell>
          <cell r="GC216">
            <v>4369</v>
          </cell>
          <cell r="GE216">
            <v>1316.2927725105656</v>
          </cell>
          <cell r="GG216">
            <v>4</v>
          </cell>
          <cell r="GH216">
            <v>0</v>
          </cell>
          <cell r="GI216">
            <v>58912</v>
          </cell>
          <cell r="GJ216">
            <v>0</v>
          </cell>
          <cell r="GK216">
            <v>3460</v>
          </cell>
          <cell r="GL216">
            <v>0</v>
          </cell>
          <cell r="GM216">
            <v>0</v>
          </cell>
          <cell r="GO216">
            <v>3460</v>
          </cell>
          <cell r="GQ216">
            <v>0</v>
          </cell>
          <cell r="HE216">
            <v>-207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4553</v>
          </cell>
          <cell r="E217">
            <v>0</v>
          </cell>
          <cell r="F217">
            <v>20532</v>
          </cell>
          <cell r="G217">
            <v>0</v>
          </cell>
          <cell r="I217">
            <v>1</v>
          </cell>
          <cell r="J217">
            <v>4480</v>
          </cell>
          <cell r="K217">
            <v>0</v>
          </cell>
          <cell r="L217">
            <v>0</v>
          </cell>
          <cell r="M217">
            <v>0</v>
          </cell>
          <cell r="O217">
            <v>2</v>
          </cell>
          <cell r="P217">
            <v>0</v>
          </cell>
          <cell r="Q217">
            <v>10182</v>
          </cell>
          <cell r="R217">
            <v>0</v>
          </cell>
          <cell r="S217">
            <v>0</v>
          </cell>
          <cell r="U217">
            <v>4480</v>
          </cell>
          <cell r="V217">
            <v>0</v>
          </cell>
          <cell r="W217">
            <v>8</v>
          </cell>
          <cell r="X217">
            <v>0</v>
          </cell>
          <cell r="Y217">
            <v>43776</v>
          </cell>
          <cell r="Z217">
            <v>0</v>
          </cell>
          <cell r="AA217">
            <v>0</v>
          </cell>
          <cell r="AB217">
            <v>0</v>
          </cell>
          <cell r="AC217">
            <v>33594</v>
          </cell>
          <cell r="AD217">
            <v>0</v>
          </cell>
          <cell r="AE217">
            <v>0</v>
          </cell>
          <cell r="AF217">
            <v>12</v>
          </cell>
          <cell r="AG217">
            <v>0</v>
          </cell>
          <cell r="AH217">
            <v>67380</v>
          </cell>
          <cell r="AJ217">
            <v>0</v>
          </cell>
          <cell r="AL217">
            <v>43760</v>
          </cell>
          <cell r="AN217">
            <v>0</v>
          </cell>
          <cell r="AO217">
            <v>11</v>
          </cell>
          <cell r="AP217">
            <v>0</v>
          </cell>
          <cell r="AQ217">
            <v>74404</v>
          </cell>
          <cell r="AR217">
            <v>0</v>
          </cell>
          <cell r="AS217">
            <v>0</v>
          </cell>
          <cell r="AT217">
            <v>0</v>
          </cell>
          <cell r="AU217">
            <v>34623</v>
          </cell>
          <cell r="AW217">
            <v>17.920000000000002</v>
          </cell>
          <cell r="AY217">
            <v>127295</v>
          </cell>
          <cell r="AZ217">
            <v>0</v>
          </cell>
          <cell r="BA217">
            <v>0</v>
          </cell>
          <cell r="BB217">
            <v>0</v>
          </cell>
          <cell r="BC217">
            <v>59242</v>
          </cell>
          <cell r="BD217">
            <v>86</v>
          </cell>
          <cell r="BE217">
            <v>16.88</v>
          </cell>
          <cell r="BF217">
            <v>0</v>
          </cell>
          <cell r="BG217">
            <v>123216</v>
          </cell>
          <cell r="BH217">
            <v>0</v>
          </cell>
          <cell r="BI217">
            <v>19.77</v>
          </cell>
          <cell r="BJ217">
            <v>0</v>
          </cell>
          <cell r="BK217">
            <v>134888</v>
          </cell>
          <cell r="BL217">
            <v>0</v>
          </cell>
          <cell r="BM217">
            <v>6518</v>
          </cell>
          <cell r="BN217">
            <v>0</v>
          </cell>
          <cell r="BO217">
            <v>10041.239095292725</v>
          </cell>
          <cell r="BP217">
            <v>6.5399697268094314</v>
          </cell>
          <cell r="BQ217">
            <v>20.074098581412088</v>
          </cell>
          <cell r="BR217">
            <v>0</v>
          </cell>
          <cell r="BS217">
            <v>155438.32348920812</v>
          </cell>
          <cell r="BT217">
            <v>0</v>
          </cell>
          <cell r="BU217">
            <v>14428.258503401361</v>
          </cell>
          <cell r="BW217">
            <v>7085.2559726962463</v>
          </cell>
          <cell r="BY217">
            <v>14428.258503401361</v>
          </cell>
          <cell r="CA217">
            <v>27553.523489208124</v>
          </cell>
          <cell r="CC217">
            <v>18</v>
          </cell>
          <cell r="CD217">
            <v>0</v>
          </cell>
          <cell r="CE217">
            <v>158666</v>
          </cell>
          <cell r="CF217">
            <v>0</v>
          </cell>
          <cell r="CG217">
            <v>13968</v>
          </cell>
          <cell r="CH217">
            <v>0</v>
          </cell>
          <cell r="CI217">
            <v>0</v>
          </cell>
          <cell r="CJ217">
            <v>0</v>
          </cell>
          <cell r="CK217">
            <v>13968</v>
          </cell>
          <cell r="CL217">
            <v>0</v>
          </cell>
          <cell r="CM217">
            <v>20226.676510791876</v>
          </cell>
          <cell r="CN217">
            <v>0</v>
          </cell>
          <cell r="CO217">
            <v>11.954703832752612</v>
          </cell>
          <cell r="CP217">
            <v>0</v>
          </cell>
          <cell r="CQ217">
            <v>115258.02090592335</v>
          </cell>
          <cell r="CS217">
            <v>9695.2648083623681</v>
          </cell>
          <cell r="CU217">
            <v>0</v>
          </cell>
          <cell r="CW217">
            <v>9695.2648083623681</v>
          </cell>
          <cell r="CY217">
            <v>10157</v>
          </cell>
          <cell r="DA217">
            <v>16</v>
          </cell>
          <cell r="DB217">
            <v>0</v>
          </cell>
          <cell r="DC217">
            <v>152283</v>
          </cell>
          <cell r="DD217">
            <v>0</v>
          </cell>
          <cell r="DE217">
            <v>12735</v>
          </cell>
          <cell r="DF217">
            <v>0</v>
          </cell>
          <cell r="DG217">
            <v>11150</v>
          </cell>
          <cell r="DH217">
            <v>0</v>
          </cell>
          <cell r="DI217">
            <v>12735</v>
          </cell>
          <cell r="DJ217">
            <v>0</v>
          </cell>
          <cell r="DK217">
            <v>38316</v>
          </cell>
          <cell r="DL217">
            <v>0</v>
          </cell>
          <cell r="DM217">
            <v>10</v>
          </cell>
          <cell r="DN217">
            <v>0</v>
          </cell>
          <cell r="DO217">
            <v>101394</v>
          </cell>
          <cell r="DQ217">
            <v>8834</v>
          </cell>
          <cell r="DS217">
            <v>0</v>
          </cell>
          <cell r="DU217">
            <v>8834</v>
          </cell>
          <cell r="DW217">
            <v>22214.987456445993</v>
          </cell>
          <cell r="DY217">
            <v>7</v>
          </cell>
          <cell r="DZ217">
            <v>0</v>
          </cell>
          <cell r="EA217">
            <v>73594</v>
          </cell>
          <cell r="EC217">
            <v>6251</v>
          </cell>
          <cell r="EE217">
            <v>0</v>
          </cell>
          <cell r="EG217">
            <v>6251</v>
          </cell>
          <cell r="EI217">
            <v>14809.991637630663</v>
          </cell>
          <cell r="EK217">
            <v>3</v>
          </cell>
          <cell r="EL217">
            <v>0</v>
          </cell>
          <cell r="EM217">
            <v>30795</v>
          </cell>
          <cell r="EN217">
            <v>0</v>
          </cell>
          <cell r="EO217">
            <v>2679</v>
          </cell>
          <cell r="EP217">
            <v>0</v>
          </cell>
          <cell r="EQ217">
            <v>0</v>
          </cell>
          <cell r="ER217">
            <v>0</v>
          </cell>
          <cell r="ES217">
            <v>2679</v>
          </cell>
          <cell r="ET217">
            <v>0</v>
          </cell>
          <cell r="EU217">
            <v>0</v>
          </cell>
          <cell r="EV217">
            <v>0</v>
          </cell>
          <cell r="EW217">
            <v>1.1768707482993197</v>
          </cell>
          <cell r="EX217">
            <v>0</v>
          </cell>
          <cell r="EY217">
            <v>12232</v>
          </cell>
          <cell r="EZ217">
            <v>0</v>
          </cell>
          <cell r="FA217">
            <v>1048</v>
          </cell>
          <cell r="FB217">
            <v>0</v>
          </cell>
          <cell r="FC217">
            <v>0</v>
          </cell>
          <cell r="FD217">
            <v>0</v>
          </cell>
          <cell r="FE217">
            <v>1048</v>
          </cell>
          <cell r="FF217">
            <v>0</v>
          </cell>
          <cell r="FG217">
            <v>0</v>
          </cell>
          <cell r="FH217">
            <v>0</v>
          </cell>
          <cell r="FI217">
            <v>0.36734693877551022</v>
          </cell>
          <cell r="FJ217">
            <v>0</v>
          </cell>
          <cell r="FK217">
            <v>4120</v>
          </cell>
          <cell r="FL217">
            <v>0</v>
          </cell>
          <cell r="FM217">
            <v>324</v>
          </cell>
          <cell r="FN217">
            <v>0</v>
          </cell>
          <cell r="FO217">
            <v>0</v>
          </cell>
          <cell r="FQ217">
            <v>324</v>
          </cell>
          <cell r="FS217">
            <v>0</v>
          </cell>
          <cell r="FU217">
            <v>2</v>
          </cell>
          <cell r="FV217">
            <v>0</v>
          </cell>
          <cell r="FW217">
            <v>24500</v>
          </cell>
          <cell r="FX217">
            <v>0</v>
          </cell>
          <cell r="FY217">
            <v>1786</v>
          </cell>
          <cell r="FZ217">
            <v>0</v>
          </cell>
          <cell r="GA217">
            <v>0</v>
          </cell>
          <cell r="GB217">
            <v>0</v>
          </cell>
          <cell r="GC217">
            <v>1786</v>
          </cell>
          <cell r="GE217">
            <v>19841.750520536483</v>
          </cell>
          <cell r="GG217">
            <v>2</v>
          </cell>
          <cell r="GH217">
            <v>0</v>
          </cell>
          <cell r="GI217">
            <v>26670</v>
          </cell>
          <cell r="GJ217">
            <v>0</v>
          </cell>
          <cell r="GK217">
            <v>1786</v>
          </cell>
          <cell r="GL217">
            <v>0</v>
          </cell>
          <cell r="GM217">
            <v>0</v>
          </cell>
          <cell r="GO217">
            <v>1786</v>
          </cell>
          <cell r="GQ217">
            <v>2087.7233370347976</v>
          </cell>
          <cell r="HE217">
            <v>-208</v>
          </cell>
        </row>
        <row r="218">
          <cell r="A218">
            <v>209</v>
          </cell>
          <cell r="B218" t="str">
            <v>NORTH ADAMS</v>
          </cell>
          <cell r="E218">
            <v>0</v>
          </cell>
          <cell r="F218">
            <v>0</v>
          </cell>
          <cell r="J218">
            <v>0</v>
          </cell>
          <cell r="K218">
            <v>0</v>
          </cell>
          <cell r="L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1</v>
          </cell>
          <cell r="X218">
            <v>0</v>
          </cell>
          <cell r="Y218">
            <v>6377</v>
          </cell>
          <cell r="Z218">
            <v>0</v>
          </cell>
          <cell r="AA218">
            <v>0</v>
          </cell>
          <cell r="AB218">
            <v>0</v>
          </cell>
          <cell r="AC218">
            <v>6377</v>
          </cell>
          <cell r="AD218">
            <v>0</v>
          </cell>
          <cell r="AE218">
            <v>0</v>
          </cell>
          <cell r="AL218">
            <v>3826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2551</v>
          </cell>
          <cell r="AZ218">
            <v>0</v>
          </cell>
          <cell r="BB218">
            <v>0</v>
          </cell>
          <cell r="BC218">
            <v>0</v>
          </cell>
          <cell r="BD218">
            <v>0</v>
          </cell>
          <cell r="BH218">
            <v>0</v>
          </cell>
          <cell r="BL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37.481355932203392</v>
          </cell>
          <cell r="BR218">
            <v>0</v>
          </cell>
          <cell r="BS218">
            <v>323464.10169491533</v>
          </cell>
          <cell r="BT218">
            <v>0</v>
          </cell>
          <cell r="BU218">
            <v>28036.054237288146</v>
          </cell>
          <cell r="BW218">
            <v>0</v>
          </cell>
          <cell r="BY218">
            <v>28036.054237288146</v>
          </cell>
          <cell r="CA218">
            <v>323464.10169491533</v>
          </cell>
          <cell r="CC218">
            <v>64.370491803278696</v>
          </cell>
          <cell r="CD218">
            <v>0</v>
          </cell>
          <cell r="CE218">
            <v>641451.9508196722</v>
          </cell>
          <cell r="CF218">
            <v>0</v>
          </cell>
          <cell r="CG218">
            <v>49951.501639344257</v>
          </cell>
          <cell r="CH218">
            <v>0</v>
          </cell>
          <cell r="CI218">
            <v>0</v>
          </cell>
          <cell r="CJ218">
            <v>0</v>
          </cell>
          <cell r="CK218">
            <v>49951.501639344257</v>
          </cell>
          <cell r="CL218">
            <v>0</v>
          </cell>
          <cell r="CM218">
            <v>512065.84912475687</v>
          </cell>
          <cell r="CN218">
            <v>0</v>
          </cell>
          <cell r="CO218">
            <v>89.322259136212594</v>
          </cell>
          <cell r="CP218">
            <v>0</v>
          </cell>
          <cell r="CQ218">
            <v>909032.63122923556</v>
          </cell>
          <cell r="CS218">
            <v>72440.352159468428</v>
          </cell>
          <cell r="CU218">
            <v>0</v>
          </cell>
          <cell r="CW218">
            <v>72440.352159468428</v>
          </cell>
          <cell r="CY218">
            <v>587759.68040956336</v>
          </cell>
          <cell r="DA218">
            <v>96.394736842105218</v>
          </cell>
          <cell r="DB218">
            <v>0</v>
          </cell>
          <cell r="DC218">
            <v>1141988</v>
          </cell>
          <cell r="DD218">
            <v>0</v>
          </cell>
          <cell r="DE218">
            <v>81836</v>
          </cell>
          <cell r="DF218">
            <v>0</v>
          </cell>
          <cell r="DG218">
            <v>0</v>
          </cell>
          <cell r="DH218">
            <v>0</v>
          </cell>
          <cell r="DI218">
            <v>81836</v>
          </cell>
          <cell r="DJ218">
            <v>0</v>
          </cell>
          <cell r="DK218">
            <v>520699</v>
          </cell>
          <cell r="DL218">
            <v>0</v>
          </cell>
          <cell r="DM218">
            <v>84.853820598006664</v>
          </cell>
          <cell r="DN218">
            <v>0</v>
          </cell>
          <cell r="DO218">
            <v>949941</v>
          </cell>
          <cell r="DQ218">
            <v>74486</v>
          </cell>
          <cell r="DS218">
            <v>17750</v>
          </cell>
          <cell r="DU218">
            <v>74486</v>
          </cell>
          <cell r="DW218">
            <v>246805.493426284</v>
          </cell>
          <cell r="DY218">
            <v>73.757475083056477</v>
          </cell>
          <cell r="DZ218">
            <v>0</v>
          </cell>
          <cell r="EA218">
            <v>878402</v>
          </cell>
          <cell r="EC218">
            <v>64976</v>
          </cell>
          <cell r="EE218">
            <v>12966</v>
          </cell>
          <cell r="EG218">
            <v>64976</v>
          </cell>
          <cell r="EI218">
            <v>93182.147508305789</v>
          </cell>
          <cell r="EK218">
            <v>72.878289473684205</v>
          </cell>
          <cell r="EL218">
            <v>0</v>
          </cell>
          <cell r="EM218">
            <v>838331</v>
          </cell>
          <cell r="EN218">
            <v>0</v>
          </cell>
          <cell r="EO218">
            <v>62404</v>
          </cell>
          <cell r="EP218">
            <v>0</v>
          </cell>
          <cell r="EQ218">
            <v>38670</v>
          </cell>
          <cell r="ER218">
            <v>0</v>
          </cell>
          <cell r="ES218">
            <v>62404</v>
          </cell>
          <cell r="ET218">
            <v>0</v>
          </cell>
          <cell r="EU218">
            <v>0</v>
          </cell>
          <cell r="EV218">
            <v>0</v>
          </cell>
          <cell r="EW218">
            <v>69.99003322259135</v>
          </cell>
          <cell r="EX218">
            <v>0</v>
          </cell>
          <cell r="EY218">
            <v>806283</v>
          </cell>
          <cell r="EZ218">
            <v>0</v>
          </cell>
          <cell r="FA218">
            <v>62503</v>
          </cell>
          <cell r="FB218">
            <v>0</v>
          </cell>
          <cell r="FC218">
            <v>0</v>
          </cell>
          <cell r="FD218">
            <v>0</v>
          </cell>
          <cell r="FE218">
            <v>62503</v>
          </cell>
          <cell r="FF218">
            <v>0</v>
          </cell>
          <cell r="FG218">
            <v>0</v>
          </cell>
          <cell r="FH218">
            <v>0</v>
          </cell>
          <cell r="FI218">
            <v>74.453642384105962</v>
          </cell>
          <cell r="FJ218">
            <v>0</v>
          </cell>
          <cell r="FK218">
            <v>941467</v>
          </cell>
          <cell r="FL218">
            <v>0</v>
          </cell>
          <cell r="FM218">
            <v>66490</v>
          </cell>
          <cell r="FN218">
            <v>0</v>
          </cell>
          <cell r="FO218">
            <v>0</v>
          </cell>
          <cell r="FQ218">
            <v>66490</v>
          </cell>
          <cell r="FS218">
            <v>129378.66406270035</v>
          </cell>
          <cell r="FU218">
            <v>58.003344481605353</v>
          </cell>
          <cell r="FV218">
            <v>0</v>
          </cell>
          <cell r="FW218">
            <v>716863</v>
          </cell>
          <cell r="FX218">
            <v>0</v>
          </cell>
          <cell r="FY218">
            <v>51797</v>
          </cell>
          <cell r="FZ218">
            <v>0</v>
          </cell>
          <cell r="GA218">
            <v>0</v>
          </cell>
          <cell r="GB218">
            <v>0</v>
          </cell>
          <cell r="GC218">
            <v>51797</v>
          </cell>
          <cell r="GE218">
            <v>32903.424955449016</v>
          </cell>
          <cell r="GG218">
            <v>54.057239057239059</v>
          </cell>
          <cell r="GH218">
            <v>0</v>
          </cell>
          <cell r="GI218">
            <v>672094</v>
          </cell>
          <cell r="GJ218">
            <v>0</v>
          </cell>
          <cell r="GK218">
            <v>48273</v>
          </cell>
          <cell r="GL218">
            <v>0</v>
          </cell>
          <cell r="GM218">
            <v>0</v>
          </cell>
          <cell r="GO218">
            <v>48273</v>
          </cell>
          <cell r="GQ218">
            <v>0</v>
          </cell>
          <cell r="HE218">
            <v>-209</v>
          </cell>
        </row>
        <row r="219">
          <cell r="A219">
            <v>210</v>
          </cell>
          <cell r="B219" t="str">
            <v>NORTHAMPTON</v>
          </cell>
          <cell r="C219">
            <v>14.8</v>
          </cell>
          <cell r="D219">
            <v>79342</v>
          </cell>
          <cell r="E219">
            <v>0</v>
          </cell>
          <cell r="F219">
            <v>42984</v>
          </cell>
          <cell r="G219">
            <v>39671</v>
          </cell>
          <cell r="I219">
            <v>31.08</v>
          </cell>
          <cell r="J219">
            <v>167793</v>
          </cell>
          <cell r="K219">
            <v>0</v>
          </cell>
          <cell r="L219">
            <v>0</v>
          </cell>
          <cell r="M219">
            <v>0</v>
          </cell>
          <cell r="O219">
            <v>61.93</v>
          </cell>
          <cell r="P219">
            <v>0</v>
          </cell>
          <cell r="Q219">
            <v>319604</v>
          </cell>
          <cell r="R219">
            <v>0</v>
          </cell>
          <cell r="S219">
            <v>12394</v>
          </cell>
          <cell r="U219">
            <v>0</v>
          </cell>
          <cell r="V219">
            <v>127861</v>
          </cell>
          <cell r="W219">
            <v>85.92</v>
          </cell>
          <cell r="X219">
            <v>0</v>
          </cell>
          <cell r="Y219">
            <v>457472</v>
          </cell>
          <cell r="Z219">
            <v>-5355</v>
          </cell>
          <cell r="AA219">
            <v>15120</v>
          </cell>
          <cell r="AB219">
            <v>0</v>
          </cell>
          <cell r="AC219">
            <v>137868</v>
          </cell>
          <cell r="AD219">
            <v>-5355</v>
          </cell>
          <cell r="AE219">
            <v>0</v>
          </cell>
          <cell r="AF219">
            <v>92.64</v>
          </cell>
          <cell r="AG219">
            <v>0</v>
          </cell>
          <cell r="AH219">
            <v>595112</v>
          </cell>
          <cell r="AJ219">
            <v>710</v>
          </cell>
          <cell r="AL219">
            <v>215006</v>
          </cell>
          <cell r="AN219">
            <v>0</v>
          </cell>
          <cell r="AO219">
            <v>104.92</v>
          </cell>
          <cell r="AP219">
            <v>0</v>
          </cell>
          <cell r="AQ219">
            <v>757330</v>
          </cell>
          <cell r="AR219">
            <v>0</v>
          </cell>
          <cell r="AS219">
            <v>14702</v>
          </cell>
          <cell r="AT219">
            <v>0</v>
          </cell>
          <cell r="AU219">
            <v>302091</v>
          </cell>
          <cell r="AW219">
            <v>116.28</v>
          </cell>
          <cell r="AY219">
            <v>871823</v>
          </cell>
          <cell r="AZ219">
            <v>0</v>
          </cell>
          <cell r="BA219">
            <v>20733</v>
          </cell>
          <cell r="BB219">
            <v>0</v>
          </cell>
          <cell r="BC219">
            <v>238536</v>
          </cell>
          <cell r="BD219">
            <v>349</v>
          </cell>
          <cell r="BE219">
            <v>106.21</v>
          </cell>
          <cell r="BF219">
            <v>0</v>
          </cell>
          <cell r="BG219">
            <v>815520</v>
          </cell>
          <cell r="BH219">
            <v>0</v>
          </cell>
          <cell r="BI219">
            <v>128.96</v>
          </cell>
          <cell r="BJ219">
            <v>0</v>
          </cell>
          <cell r="BK219">
            <v>1017486</v>
          </cell>
          <cell r="BL219">
            <v>0</v>
          </cell>
          <cell r="BM219">
            <v>24171</v>
          </cell>
          <cell r="BN219">
            <v>0</v>
          </cell>
          <cell r="BO219">
            <v>75783.453662524829</v>
          </cell>
          <cell r="BP219">
            <v>49.358598878359771</v>
          </cell>
          <cell r="BQ219">
            <v>143.14193248437587</v>
          </cell>
          <cell r="BR219">
            <v>0</v>
          </cell>
          <cell r="BS219">
            <v>1101004.9806027799</v>
          </cell>
          <cell r="BT219">
            <v>0</v>
          </cell>
          <cell r="BU219">
            <v>102387.96215213773</v>
          </cell>
          <cell r="BW219">
            <v>51684.547709212973</v>
          </cell>
          <cell r="BY219">
            <v>102387.96215213773</v>
          </cell>
          <cell r="CA219">
            <v>204698.5806027799</v>
          </cell>
          <cell r="CC219">
            <v>143.58465167511292</v>
          </cell>
          <cell r="CD219">
            <v>0</v>
          </cell>
          <cell r="CE219">
            <v>1157469.7065417832</v>
          </cell>
          <cell r="CF219">
            <v>0</v>
          </cell>
          <cell r="CG219">
            <v>104993.16782835055</v>
          </cell>
          <cell r="CH219">
            <v>0</v>
          </cell>
          <cell r="CI219">
            <v>75088.249181520558</v>
          </cell>
          <cell r="CJ219">
            <v>0</v>
          </cell>
          <cell r="CK219">
            <v>104993.16782835055</v>
          </cell>
          <cell r="CL219">
            <v>0</v>
          </cell>
          <cell r="CM219">
            <v>187361.72593900329</v>
          </cell>
          <cell r="CN219">
            <v>0</v>
          </cell>
          <cell r="CO219">
            <v>146.25369172059067</v>
          </cell>
          <cell r="CP219">
            <v>0</v>
          </cell>
          <cell r="CQ219">
            <v>1201716.4635617989</v>
          </cell>
          <cell r="CS219">
            <v>108792.42186472379</v>
          </cell>
          <cell r="CU219">
            <v>124177.40271871102</v>
          </cell>
          <cell r="CW219">
            <v>108792.42186472379</v>
          </cell>
          <cell r="CY219">
            <v>111533.75702001574</v>
          </cell>
          <cell r="DA219">
            <v>147.05045237771765</v>
          </cell>
          <cell r="DB219">
            <v>0</v>
          </cell>
          <cell r="DC219">
            <v>1294358</v>
          </cell>
          <cell r="DD219">
            <v>0</v>
          </cell>
          <cell r="DE219">
            <v>118951</v>
          </cell>
          <cell r="DF219">
            <v>0</v>
          </cell>
          <cell r="DG219">
            <v>60021</v>
          </cell>
          <cell r="DH219">
            <v>0</v>
          </cell>
          <cell r="DI219">
            <v>118951</v>
          </cell>
          <cell r="DJ219">
            <v>0</v>
          </cell>
          <cell r="DK219">
            <v>141775</v>
          </cell>
          <cell r="DL219">
            <v>0</v>
          </cell>
          <cell r="DM219">
            <v>151.56584336044156</v>
          </cell>
          <cell r="DN219">
            <v>0</v>
          </cell>
          <cell r="DO219">
            <v>1302741</v>
          </cell>
          <cell r="DQ219">
            <v>129270</v>
          </cell>
          <cell r="DS219">
            <v>58349</v>
          </cell>
          <cell r="DU219">
            <v>129270</v>
          </cell>
          <cell r="DW219">
            <v>81666.624670926947</v>
          </cell>
          <cell r="DY219">
            <v>154.94878175957527</v>
          </cell>
          <cell r="DZ219">
            <v>0</v>
          </cell>
          <cell r="EA219">
            <v>1336766</v>
          </cell>
          <cell r="EC219">
            <v>130684</v>
          </cell>
          <cell r="EE219">
            <v>80922</v>
          </cell>
          <cell r="EG219">
            <v>130684</v>
          </cell>
          <cell r="EI219">
            <v>76111.414575280447</v>
          </cell>
          <cell r="EK219">
            <v>173.95223662960316</v>
          </cell>
          <cell r="EL219">
            <v>0</v>
          </cell>
          <cell r="EM219">
            <v>1572526</v>
          </cell>
          <cell r="EN219">
            <v>0</v>
          </cell>
          <cell r="EO219">
            <v>146443</v>
          </cell>
          <cell r="EP219">
            <v>0</v>
          </cell>
          <cell r="EQ219">
            <v>93822</v>
          </cell>
          <cell r="ER219">
            <v>0</v>
          </cell>
          <cell r="ES219">
            <v>146443</v>
          </cell>
          <cell r="ET219">
            <v>0</v>
          </cell>
          <cell r="EU219">
            <v>259528.2</v>
          </cell>
          <cell r="EV219">
            <v>0</v>
          </cell>
          <cell r="EW219">
            <v>185.42690335143044</v>
          </cell>
          <cell r="EX219">
            <v>0</v>
          </cell>
          <cell r="EY219">
            <v>1730815</v>
          </cell>
          <cell r="EZ219">
            <v>0</v>
          </cell>
          <cell r="FA219">
            <v>157298</v>
          </cell>
          <cell r="FB219">
            <v>0</v>
          </cell>
          <cell r="FC219">
            <v>100325</v>
          </cell>
          <cell r="FD219">
            <v>0</v>
          </cell>
          <cell r="FE219">
            <v>157298</v>
          </cell>
          <cell r="FF219">
            <v>0</v>
          </cell>
          <cell r="FG219">
            <v>230839</v>
          </cell>
          <cell r="FH219">
            <v>0</v>
          </cell>
          <cell r="FI219">
            <v>182.98954678539454</v>
          </cell>
          <cell r="FJ219">
            <v>0</v>
          </cell>
          <cell r="FK219">
            <v>1753922</v>
          </cell>
          <cell r="FL219">
            <v>0</v>
          </cell>
          <cell r="FM219">
            <v>160134</v>
          </cell>
          <cell r="FN219">
            <v>0</v>
          </cell>
          <cell r="FO219">
            <v>31615</v>
          </cell>
          <cell r="FQ219">
            <v>160134</v>
          </cell>
          <cell r="FS219">
            <v>116396.43810885584</v>
          </cell>
          <cell r="FU219">
            <v>190.01054571379899</v>
          </cell>
          <cell r="FV219">
            <v>0</v>
          </cell>
          <cell r="FW219">
            <v>1880813</v>
          </cell>
          <cell r="FX219">
            <v>0</v>
          </cell>
          <cell r="FY219">
            <v>159090</v>
          </cell>
          <cell r="FZ219">
            <v>0</v>
          </cell>
          <cell r="GA219">
            <v>133423</v>
          </cell>
          <cell r="GB219">
            <v>0</v>
          </cell>
          <cell r="GC219">
            <v>159090</v>
          </cell>
          <cell r="GE219">
            <v>225074.38102736135</v>
          </cell>
          <cell r="GG219">
            <v>203.3490173903387</v>
          </cell>
          <cell r="GH219">
            <v>0</v>
          </cell>
          <cell r="GI219">
            <v>2074184</v>
          </cell>
          <cell r="GJ219">
            <v>0</v>
          </cell>
          <cell r="GK219">
            <v>172878</v>
          </cell>
          <cell r="GL219">
            <v>0</v>
          </cell>
          <cell r="GM219">
            <v>108166</v>
          </cell>
          <cell r="GO219">
            <v>172878</v>
          </cell>
          <cell r="GQ219">
            <v>186039.2393574912</v>
          </cell>
          <cell r="HE219">
            <v>-210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5222</v>
          </cell>
          <cell r="E220">
            <v>0</v>
          </cell>
          <cell r="F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O220">
            <v>2.2799999999999998</v>
          </cell>
          <cell r="P220">
            <v>0</v>
          </cell>
          <cell r="Q220">
            <v>13134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3</v>
          </cell>
          <cell r="X220">
            <v>0</v>
          </cell>
          <cell r="Y220">
            <v>17541</v>
          </cell>
          <cell r="Z220">
            <v>0</v>
          </cell>
          <cell r="AA220">
            <v>0</v>
          </cell>
          <cell r="AB220">
            <v>0</v>
          </cell>
          <cell r="AC220">
            <v>4407</v>
          </cell>
          <cell r="AD220">
            <v>0</v>
          </cell>
          <cell r="AE220">
            <v>0</v>
          </cell>
          <cell r="AF220">
            <v>4</v>
          </cell>
          <cell r="AG220">
            <v>0</v>
          </cell>
          <cell r="AH220">
            <v>23901</v>
          </cell>
          <cell r="AJ220">
            <v>0</v>
          </cell>
          <cell r="AL220">
            <v>9004</v>
          </cell>
          <cell r="AN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5579</v>
          </cell>
          <cell r="AW220">
            <v>1</v>
          </cell>
          <cell r="AY220">
            <v>7065</v>
          </cell>
          <cell r="AZ220">
            <v>0</v>
          </cell>
          <cell r="BA220">
            <v>0</v>
          </cell>
          <cell r="BB220">
            <v>0</v>
          </cell>
          <cell r="BC220">
            <v>8554</v>
          </cell>
          <cell r="BD220">
            <v>13</v>
          </cell>
          <cell r="BE220">
            <v>1.7</v>
          </cell>
          <cell r="BF220">
            <v>0</v>
          </cell>
          <cell r="BG220">
            <v>12889</v>
          </cell>
          <cell r="BH220">
            <v>0</v>
          </cell>
          <cell r="BI220">
            <v>2</v>
          </cell>
          <cell r="BJ220">
            <v>0</v>
          </cell>
          <cell r="BK220">
            <v>16908</v>
          </cell>
          <cell r="BL220">
            <v>0</v>
          </cell>
          <cell r="BM220">
            <v>0</v>
          </cell>
          <cell r="BN220">
            <v>0</v>
          </cell>
          <cell r="BO220">
            <v>3162.5174392254748</v>
          </cell>
          <cell r="BP220">
            <v>2.0597824747292179</v>
          </cell>
          <cell r="BQ220">
            <v>2.4789644012944985</v>
          </cell>
          <cell r="BR220">
            <v>0</v>
          </cell>
          <cell r="BS220">
            <v>20468.809061488675</v>
          </cell>
          <cell r="BT220">
            <v>0</v>
          </cell>
          <cell r="BU220">
            <v>1854.2653721682848</v>
          </cell>
          <cell r="BW220">
            <v>0</v>
          </cell>
          <cell r="BY220">
            <v>1854.2653721682848</v>
          </cell>
          <cell r="CA220">
            <v>8301.8090614886751</v>
          </cell>
          <cell r="CC220">
            <v>4</v>
          </cell>
          <cell r="CD220">
            <v>0</v>
          </cell>
          <cell r="CE220">
            <v>33048</v>
          </cell>
          <cell r="CF220">
            <v>0</v>
          </cell>
          <cell r="CG220">
            <v>3104</v>
          </cell>
          <cell r="CH220">
            <v>0</v>
          </cell>
          <cell r="CI220">
            <v>0</v>
          </cell>
          <cell r="CJ220">
            <v>0</v>
          </cell>
          <cell r="CK220">
            <v>3104</v>
          </cell>
          <cell r="CL220">
            <v>0</v>
          </cell>
          <cell r="CM220">
            <v>16323.190938511325</v>
          </cell>
          <cell r="CN220">
            <v>0</v>
          </cell>
          <cell r="CO220">
            <v>6</v>
          </cell>
          <cell r="CP220">
            <v>0</v>
          </cell>
          <cell r="CQ220">
            <v>46042</v>
          </cell>
          <cell r="CS220">
            <v>4866</v>
          </cell>
          <cell r="CU220">
            <v>0</v>
          </cell>
          <cell r="CW220">
            <v>4866</v>
          </cell>
          <cell r="CY220">
            <v>21966</v>
          </cell>
          <cell r="DA220">
            <v>10.933333333333334</v>
          </cell>
          <cell r="DB220">
            <v>0</v>
          </cell>
          <cell r="DC220">
            <v>88468</v>
          </cell>
          <cell r="DD220">
            <v>0</v>
          </cell>
          <cell r="DE220">
            <v>8490</v>
          </cell>
          <cell r="DF220">
            <v>0</v>
          </cell>
          <cell r="DG220">
            <v>8804</v>
          </cell>
          <cell r="DH220">
            <v>0</v>
          </cell>
          <cell r="DI220">
            <v>8490</v>
          </cell>
          <cell r="DJ220">
            <v>0</v>
          </cell>
          <cell r="DK220">
            <v>55254</v>
          </cell>
          <cell r="DL220">
            <v>0</v>
          </cell>
          <cell r="DM220">
            <v>8.3723671947809883</v>
          </cell>
          <cell r="DN220">
            <v>0</v>
          </cell>
          <cell r="DO220">
            <v>85605</v>
          </cell>
          <cell r="DQ220">
            <v>7477</v>
          </cell>
          <cell r="DS220">
            <v>0</v>
          </cell>
          <cell r="DU220">
            <v>7477</v>
          </cell>
          <cell r="DW220">
            <v>30653.200000000001</v>
          </cell>
          <cell r="DY220">
            <v>6</v>
          </cell>
          <cell r="DZ220">
            <v>0</v>
          </cell>
          <cell r="EA220">
            <v>61949</v>
          </cell>
          <cell r="EC220">
            <v>5358</v>
          </cell>
          <cell r="EE220">
            <v>0</v>
          </cell>
          <cell r="EG220">
            <v>5358</v>
          </cell>
          <cell r="EI220">
            <v>16970.400000000001</v>
          </cell>
          <cell r="EK220">
            <v>6</v>
          </cell>
          <cell r="EL220">
            <v>0</v>
          </cell>
          <cell r="EM220">
            <v>64072</v>
          </cell>
          <cell r="EN220">
            <v>0</v>
          </cell>
          <cell r="EO220">
            <v>5358</v>
          </cell>
          <cell r="EP220">
            <v>0</v>
          </cell>
          <cell r="EQ220">
            <v>0</v>
          </cell>
          <cell r="ER220">
            <v>0</v>
          </cell>
          <cell r="ES220">
            <v>5358</v>
          </cell>
          <cell r="ET220">
            <v>0</v>
          </cell>
          <cell r="EU220">
            <v>2123</v>
          </cell>
          <cell r="EV220">
            <v>0</v>
          </cell>
          <cell r="EW220">
            <v>3.968197879858657</v>
          </cell>
          <cell r="EX220">
            <v>0</v>
          </cell>
          <cell r="EY220">
            <v>46266</v>
          </cell>
          <cell r="EZ220">
            <v>0</v>
          </cell>
          <cell r="FA220">
            <v>3544</v>
          </cell>
          <cell r="FB220">
            <v>0</v>
          </cell>
          <cell r="FC220">
            <v>0</v>
          </cell>
          <cell r="FD220">
            <v>0</v>
          </cell>
          <cell r="FE220">
            <v>3544</v>
          </cell>
          <cell r="FF220">
            <v>0</v>
          </cell>
          <cell r="FG220">
            <v>530.75</v>
          </cell>
          <cell r="FH220">
            <v>0</v>
          </cell>
          <cell r="FI220">
            <v>6</v>
          </cell>
          <cell r="FJ220">
            <v>0</v>
          </cell>
          <cell r="FK220">
            <v>70186</v>
          </cell>
          <cell r="FL220">
            <v>0</v>
          </cell>
          <cell r="FM220">
            <v>5358</v>
          </cell>
          <cell r="FN220">
            <v>0</v>
          </cell>
          <cell r="FO220">
            <v>0</v>
          </cell>
          <cell r="FQ220">
            <v>5358</v>
          </cell>
          <cell r="FS220">
            <v>23400.738033576978</v>
          </cell>
          <cell r="FU220">
            <v>11</v>
          </cell>
          <cell r="FV220">
            <v>0</v>
          </cell>
          <cell r="FW220">
            <v>130180</v>
          </cell>
          <cell r="FX220">
            <v>0</v>
          </cell>
          <cell r="FY220">
            <v>9823</v>
          </cell>
          <cell r="FZ220">
            <v>0</v>
          </cell>
          <cell r="GA220">
            <v>0</v>
          </cell>
          <cell r="GB220">
            <v>0</v>
          </cell>
          <cell r="GC220">
            <v>9823</v>
          </cell>
          <cell r="GE220">
            <v>64748.314913181974</v>
          </cell>
          <cell r="GG220">
            <v>9</v>
          </cell>
          <cell r="GH220">
            <v>0</v>
          </cell>
          <cell r="GI220">
            <v>99979</v>
          </cell>
          <cell r="GJ220">
            <v>0</v>
          </cell>
          <cell r="GK220">
            <v>8037</v>
          </cell>
          <cell r="GL220">
            <v>0</v>
          </cell>
          <cell r="GM220">
            <v>0</v>
          </cell>
          <cell r="GO220">
            <v>8037</v>
          </cell>
          <cell r="GQ220">
            <v>0</v>
          </cell>
          <cell r="HE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2</v>
          </cell>
          <cell r="D221">
            <v>8288</v>
          </cell>
          <cell r="E221">
            <v>0</v>
          </cell>
          <cell r="F221">
            <v>4134</v>
          </cell>
          <cell r="G221">
            <v>0</v>
          </cell>
          <cell r="I221">
            <v>2.69</v>
          </cell>
          <cell r="J221">
            <v>11476</v>
          </cell>
          <cell r="K221">
            <v>0</v>
          </cell>
          <cell r="L221">
            <v>11883</v>
          </cell>
          <cell r="M221">
            <v>0</v>
          </cell>
          <cell r="O221">
            <v>6</v>
          </cell>
          <cell r="P221">
            <v>0</v>
          </cell>
          <cell r="Q221">
            <v>24235</v>
          </cell>
          <cell r="R221">
            <v>0</v>
          </cell>
          <cell r="S221">
            <v>4847</v>
          </cell>
          <cell r="U221">
            <v>5395</v>
          </cell>
          <cell r="V221">
            <v>0</v>
          </cell>
          <cell r="W221">
            <v>66.47</v>
          </cell>
          <cell r="X221">
            <v>0</v>
          </cell>
          <cell r="Y221">
            <v>322595</v>
          </cell>
          <cell r="Z221">
            <v>0</v>
          </cell>
          <cell r="AA221">
            <v>20656</v>
          </cell>
          <cell r="AB221">
            <v>0</v>
          </cell>
          <cell r="AC221">
            <v>298360</v>
          </cell>
          <cell r="AD221">
            <v>0</v>
          </cell>
          <cell r="AE221">
            <v>0</v>
          </cell>
          <cell r="AF221">
            <v>82.77</v>
          </cell>
          <cell r="AG221">
            <v>0</v>
          </cell>
          <cell r="AH221">
            <v>493890</v>
          </cell>
          <cell r="AJ221">
            <v>0</v>
          </cell>
          <cell r="AL221">
            <v>350311</v>
          </cell>
          <cell r="AN221">
            <v>0</v>
          </cell>
          <cell r="AO221">
            <v>84.12</v>
          </cell>
          <cell r="AP221">
            <v>0</v>
          </cell>
          <cell r="AQ221">
            <v>557463</v>
          </cell>
          <cell r="AR221">
            <v>0</v>
          </cell>
          <cell r="AS221">
            <v>0</v>
          </cell>
          <cell r="AT221">
            <v>0</v>
          </cell>
          <cell r="AU221">
            <v>285694</v>
          </cell>
          <cell r="AW221">
            <v>92.36</v>
          </cell>
          <cell r="AY221">
            <v>629064</v>
          </cell>
          <cell r="AZ221">
            <v>0</v>
          </cell>
          <cell r="BA221">
            <v>0</v>
          </cell>
          <cell r="BB221">
            <v>0</v>
          </cell>
          <cell r="BC221">
            <v>158694</v>
          </cell>
          <cell r="BD221">
            <v>232</v>
          </cell>
          <cell r="BE221">
            <v>89.91</v>
          </cell>
          <cell r="BF221">
            <v>0</v>
          </cell>
          <cell r="BG221">
            <v>659277</v>
          </cell>
          <cell r="BH221">
            <v>0</v>
          </cell>
          <cell r="BI221">
            <v>109.13</v>
          </cell>
          <cell r="BJ221">
            <v>0</v>
          </cell>
          <cell r="BK221">
            <v>813936</v>
          </cell>
          <cell r="BL221">
            <v>0</v>
          </cell>
          <cell r="BM221">
            <v>0</v>
          </cell>
          <cell r="BN221">
            <v>0</v>
          </cell>
          <cell r="BO221">
            <v>61610.638212503392</v>
          </cell>
          <cell r="BP221">
            <v>40.127687921318284</v>
          </cell>
          <cell r="BQ221">
            <v>107.12585034013604</v>
          </cell>
          <cell r="BR221">
            <v>0</v>
          </cell>
          <cell r="BS221">
            <v>812356.67619554535</v>
          </cell>
          <cell r="BT221">
            <v>0</v>
          </cell>
          <cell r="BU221">
            <v>75662.489795918373</v>
          </cell>
          <cell r="BW221">
            <v>52496.83817814452</v>
          </cell>
          <cell r="BY221">
            <v>75662.489795918373</v>
          </cell>
          <cell r="CA221">
            <v>104880.6</v>
          </cell>
          <cell r="CC221">
            <v>94.6875</v>
          </cell>
          <cell r="CD221">
            <v>0</v>
          </cell>
          <cell r="CE221">
            <v>780961.3125</v>
          </cell>
          <cell r="CF221">
            <v>0</v>
          </cell>
          <cell r="CG221">
            <v>71925.5</v>
          </cell>
          <cell r="CH221">
            <v>0</v>
          </cell>
          <cell r="CI221">
            <v>18414</v>
          </cell>
          <cell r="CJ221">
            <v>0</v>
          </cell>
          <cell r="CK221">
            <v>71925.5</v>
          </cell>
          <cell r="CL221">
            <v>0</v>
          </cell>
          <cell r="CM221">
            <v>61864</v>
          </cell>
          <cell r="CN221">
            <v>0</v>
          </cell>
          <cell r="CO221">
            <v>101.27622377622377</v>
          </cell>
          <cell r="CP221">
            <v>0</v>
          </cell>
          <cell r="CQ221">
            <v>874925.29720279714</v>
          </cell>
          <cell r="CS221">
            <v>82135.017482517476</v>
          </cell>
          <cell r="CU221">
            <v>0</v>
          </cell>
          <cell r="CW221">
            <v>82135.017482517476</v>
          </cell>
          <cell r="CY221">
            <v>93963.984702797141</v>
          </cell>
          <cell r="DA221">
            <v>94.010380622837374</v>
          </cell>
          <cell r="DB221">
            <v>0</v>
          </cell>
          <cell r="DC221">
            <v>824565</v>
          </cell>
          <cell r="DD221">
            <v>0</v>
          </cell>
          <cell r="DE221">
            <v>79814</v>
          </cell>
          <cell r="DF221">
            <v>0</v>
          </cell>
          <cell r="DG221">
            <v>0</v>
          </cell>
          <cell r="DH221">
            <v>0</v>
          </cell>
          <cell r="DI221">
            <v>79814</v>
          </cell>
          <cell r="DJ221">
            <v>0</v>
          </cell>
          <cell r="DK221">
            <v>56378</v>
          </cell>
          <cell r="DL221">
            <v>0</v>
          </cell>
          <cell r="DM221">
            <v>83.86159169550173</v>
          </cell>
          <cell r="DN221">
            <v>0</v>
          </cell>
          <cell r="DO221">
            <v>754121</v>
          </cell>
          <cell r="DQ221">
            <v>74059</v>
          </cell>
          <cell r="DS221">
            <v>9260</v>
          </cell>
          <cell r="DU221">
            <v>74059</v>
          </cell>
          <cell r="DW221">
            <v>37585.593881118861</v>
          </cell>
          <cell r="DY221">
            <v>84</v>
          </cell>
          <cell r="DZ221">
            <v>0</v>
          </cell>
          <cell r="EA221">
            <v>752136</v>
          </cell>
          <cell r="EC221">
            <v>75012</v>
          </cell>
          <cell r="EE221">
            <v>0</v>
          </cell>
          <cell r="EG221">
            <v>75012</v>
          </cell>
          <cell r="EI221">
            <v>0</v>
          </cell>
          <cell r="EK221">
            <v>80.944055944055947</v>
          </cell>
          <cell r="EL221">
            <v>0</v>
          </cell>
          <cell r="EM221">
            <v>723014</v>
          </cell>
          <cell r="EN221">
            <v>0</v>
          </cell>
          <cell r="EO221">
            <v>71391</v>
          </cell>
          <cell r="EP221">
            <v>0</v>
          </cell>
          <cell r="EQ221">
            <v>9937</v>
          </cell>
          <cell r="ER221">
            <v>0</v>
          </cell>
          <cell r="ES221">
            <v>71391</v>
          </cell>
          <cell r="ET221">
            <v>0</v>
          </cell>
          <cell r="EU221">
            <v>0</v>
          </cell>
          <cell r="EV221">
            <v>0</v>
          </cell>
          <cell r="EW221">
            <v>83.305059523809518</v>
          </cell>
          <cell r="EX221">
            <v>0</v>
          </cell>
          <cell r="EY221">
            <v>712498</v>
          </cell>
          <cell r="EZ221">
            <v>0</v>
          </cell>
          <cell r="FA221">
            <v>73677</v>
          </cell>
          <cell r="FB221">
            <v>0</v>
          </cell>
          <cell r="FC221">
            <v>5243</v>
          </cell>
          <cell r="FD221">
            <v>0</v>
          </cell>
          <cell r="FE221">
            <v>73677</v>
          </cell>
          <cell r="FF221">
            <v>0</v>
          </cell>
          <cell r="FG221">
            <v>0</v>
          </cell>
          <cell r="FH221">
            <v>0</v>
          </cell>
          <cell r="FI221">
            <v>86.982993197278915</v>
          </cell>
          <cell r="FJ221">
            <v>0</v>
          </cell>
          <cell r="FK221">
            <v>774063</v>
          </cell>
          <cell r="FL221">
            <v>0</v>
          </cell>
          <cell r="FM221">
            <v>76806</v>
          </cell>
          <cell r="FN221">
            <v>0</v>
          </cell>
          <cell r="FO221">
            <v>0</v>
          </cell>
          <cell r="FQ221">
            <v>76806</v>
          </cell>
          <cell r="FS221">
            <v>58921.155262606124</v>
          </cell>
          <cell r="FU221">
            <v>95.058823529411782</v>
          </cell>
          <cell r="FV221">
            <v>0</v>
          </cell>
          <cell r="FW221">
            <v>880340</v>
          </cell>
          <cell r="FX221">
            <v>0</v>
          </cell>
          <cell r="FY221">
            <v>84887</v>
          </cell>
          <cell r="FZ221">
            <v>0</v>
          </cell>
          <cell r="GA221">
            <v>0</v>
          </cell>
          <cell r="GB221">
            <v>0</v>
          </cell>
          <cell r="GC221">
            <v>84887</v>
          </cell>
          <cell r="GE221">
            <v>118454.90985133774</v>
          </cell>
          <cell r="GG221">
            <v>97.709342560553623</v>
          </cell>
          <cell r="GH221">
            <v>0</v>
          </cell>
          <cell r="GI221">
            <v>919054</v>
          </cell>
          <cell r="GJ221">
            <v>0</v>
          </cell>
          <cell r="GK221">
            <v>87254</v>
          </cell>
          <cell r="GL221">
            <v>0</v>
          </cell>
          <cell r="GM221">
            <v>0</v>
          </cell>
          <cell r="GO221">
            <v>87254</v>
          </cell>
          <cell r="GQ221">
            <v>37246.13883408533</v>
          </cell>
          <cell r="HE221">
            <v>-212</v>
          </cell>
        </row>
        <row r="222">
          <cell r="A222">
            <v>213</v>
          </cell>
          <cell r="B222" t="str">
            <v>NORTHBOROUGH</v>
          </cell>
          <cell r="E222">
            <v>0</v>
          </cell>
          <cell r="F222">
            <v>0</v>
          </cell>
          <cell r="I222">
            <v>1</v>
          </cell>
          <cell r="J222">
            <v>4796</v>
          </cell>
          <cell r="K222">
            <v>0</v>
          </cell>
          <cell r="L222">
            <v>0</v>
          </cell>
          <cell r="M222">
            <v>0</v>
          </cell>
          <cell r="O222">
            <v>2</v>
          </cell>
          <cell r="P222">
            <v>0</v>
          </cell>
          <cell r="Q222">
            <v>10578</v>
          </cell>
          <cell r="R222">
            <v>0</v>
          </cell>
          <cell r="S222">
            <v>0</v>
          </cell>
          <cell r="U222">
            <v>4796</v>
          </cell>
          <cell r="V222">
            <v>0</v>
          </cell>
          <cell r="W222">
            <v>1</v>
          </cell>
          <cell r="X222">
            <v>0</v>
          </cell>
          <cell r="Y222">
            <v>5651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L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Z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F222">
            <v>0</v>
          </cell>
          <cell r="BG222">
            <v>7179</v>
          </cell>
          <cell r="BH222">
            <v>0</v>
          </cell>
          <cell r="BL222">
            <v>0</v>
          </cell>
          <cell r="BN222">
            <v>0</v>
          </cell>
          <cell r="BO222">
            <v>1317.5065881695079</v>
          </cell>
          <cell r="BP222">
            <v>0.85810656630451376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W222">
            <v>0</v>
          </cell>
          <cell r="BY222">
            <v>0</v>
          </cell>
          <cell r="CA222">
            <v>2871.6</v>
          </cell>
          <cell r="CC222">
            <v>6.9285714285714288</v>
          </cell>
          <cell r="CD222">
            <v>0</v>
          </cell>
          <cell r="CE222">
            <v>35746.071428571428</v>
          </cell>
          <cell r="CF222">
            <v>0</v>
          </cell>
          <cell r="CG222">
            <v>3048.5714285714284</v>
          </cell>
          <cell r="CH222">
            <v>0</v>
          </cell>
          <cell r="CI222">
            <v>29625</v>
          </cell>
          <cell r="CJ222">
            <v>0</v>
          </cell>
          <cell r="CK222">
            <v>3048.5714285714284</v>
          </cell>
          <cell r="CL222">
            <v>0</v>
          </cell>
          <cell r="CM222">
            <v>35746.071428571428</v>
          </cell>
          <cell r="CN222">
            <v>0</v>
          </cell>
          <cell r="CO222">
            <v>12.097902097902098</v>
          </cell>
          <cell r="CP222">
            <v>0</v>
          </cell>
          <cell r="CQ222">
            <v>86764.986013986025</v>
          </cell>
          <cell r="CS222">
            <v>7378.3986013986023</v>
          </cell>
          <cell r="CU222">
            <v>31053</v>
          </cell>
          <cell r="CW222">
            <v>7378.3986013986023</v>
          </cell>
          <cell r="CY222">
            <v>72466.914585414605</v>
          </cell>
          <cell r="DA222">
            <v>12</v>
          </cell>
          <cell r="DB222">
            <v>0</v>
          </cell>
          <cell r="DC222">
            <v>111936</v>
          </cell>
          <cell r="DD222">
            <v>0</v>
          </cell>
          <cell r="DE222">
            <v>9339</v>
          </cell>
          <cell r="DF222">
            <v>0</v>
          </cell>
          <cell r="DG222">
            <v>11025</v>
          </cell>
          <cell r="DH222">
            <v>0</v>
          </cell>
          <cell r="DI222">
            <v>9339</v>
          </cell>
          <cell r="DJ222">
            <v>0</v>
          </cell>
          <cell r="DK222">
            <v>70081</v>
          </cell>
          <cell r="DL222">
            <v>0</v>
          </cell>
          <cell r="DM222">
            <v>16.167785234899331</v>
          </cell>
          <cell r="DN222">
            <v>0</v>
          </cell>
          <cell r="DO222">
            <v>152878</v>
          </cell>
          <cell r="DQ222">
            <v>12652</v>
          </cell>
          <cell r="DS222">
            <v>23358</v>
          </cell>
          <cell r="DU222">
            <v>12652</v>
          </cell>
          <cell r="DW222">
            <v>76452.17422577423</v>
          </cell>
          <cell r="DY222">
            <v>26.662068965517243</v>
          </cell>
          <cell r="DZ222">
            <v>0</v>
          </cell>
          <cell r="EA222">
            <v>272266</v>
          </cell>
          <cell r="EC222">
            <v>22023</v>
          </cell>
          <cell r="EE222">
            <v>23834</v>
          </cell>
          <cell r="EG222">
            <v>22023</v>
          </cell>
          <cell r="EI222">
            <v>154021.60559440561</v>
          </cell>
          <cell r="EK222">
            <v>27.925423728813559</v>
          </cell>
          <cell r="EL222">
            <v>0</v>
          </cell>
          <cell r="EM222">
            <v>294302</v>
          </cell>
          <cell r="EN222">
            <v>0</v>
          </cell>
          <cell r="EO222">
            <v>23218</v>
          </cell>
          <cell r="EP222">
            <v>0</v>
          </cell>
          <cell r="EQ222">
            <v>23157</v>
          </cell>
          <cell r="ER222">
            <v>0</v>
          </cell>
          <cell r="ES222">
            <v>23218</v>
          </cell>
          <cell r="ET222">
            <v>0</v>
          </cell>
          <cell r="EU222">
            <v>110045.6</v>
          </cell>
          <cell r="EV222">
            <v>0</v>
          </cell>
          <cell r="EW222">
            <v>21</v>
          </cell>
          <cell r="EX222">
            <v>0</v>
          </cell>
          <cell r="EY222">
            <v>239106</v>
          </cell>
          <cell r="EZ222">
            <v>0</v>
          </cell>
          <cell r="FA222">
            <v>18753</v>
          </cell>
          <cell r="FB222">
            <v>0</v>
          </cell>
          <cell r="FC222">
            <v>0</v>
          </cell>
          <cell r="FD222">
            <v>0</v>
          </cell>
          <cell r="FE222">
            <v>18753</v>
          </cell>
          <cell r="FF222">
            <v>0</v>
          </cell>
          <cell r="FG222">
            <v>53264.2</v>
          </cell>
          <cell r="FH222">
            <v>0</v>
          </cell>
          <cell r="FI222">
            <v>8.878378378378379</v>
          </cell>
          <cell r="FJ222">
            <v>0</v>
          </cell>
          <cell r="FK222">
            <v>103726</v>
          </cell>
          <cell r="FL222">
            <v>0</v>
          </cell>
          <cell r="FM222">
            <v>7911</v>
          </cell>
          <cell r="FN222">
            <v>0</v>
          </cell>
          <cell r="FO222">
            <v>0</v>
          </cell>
          <cell r="FQ222">
            <v>7911</v>
          </cell>
          <cell r="FS222">
            <v>5272.4217386777736</v>
          </cell>
          <cell r="FU222">
            <v>9</v>
          </cell>
          <cell r="FV222">
            <v>0</v>
          </cell>
          <cell r="FW222">
            <v>111942</v>
          </cell>
          <cell r="FX222">
            <v>0</v>
          </cell>
          <cell r="FY222">
            <v>7821</v>
          </cell>
          <cell r="FZ222">
            <v>0</v>
          </cell>
          <cell r="GA222">
            <v>0</v>
          </cell>
          <cell r="GB222">
            <v>0</v>
          </cell>
          <cell r="GC222">
            <v>7821</v>
          </cell>
          <cell r="GE222">
            <v>13362.513537505556</v>
          </cell>
          <cell r="GG222">
            <v>7.1013513513513509</v>
          </cell>
          <cell r="GH222">
            <v>0</v>
          </cell>
          <cell r="GI222">
            <v>77242</v>
          </cell>
          <cell r="GJ222">
            <v>0</v>
          </cell>
          <cell r="GK222">
            <v>5299</v>
          </cell>
          <cell r="GL222">
            <v>0</v>
          </cell>
          <cell r="GM222">
            <v>14524</v>
          </cell>
          <cell r="GO222">
            <v>5299</v>
          </cell>
          <cell r="GQ222">
            <v>0</v>
          </cell>
          <cell r="HE222">
            <v>-213</v>
          </cell>
        </row>
        <row r="223">
          <cell r="A223">
            <v>214</v>
          </cell>
          <cell r="B223" t="str">
            <v>NORTHBRIDGE</v>
          </cell>
          <cell r="E223">
            <v>0</v>
          </cell>
          <cell r="F223">
            <v>0</v>
          </cell>
          <cell r="J223">
            <v>0</v>
          </cell>
          <cell r="K223">
            <v>0</v>
          </cell>
          <cell r="L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L223">
            <v>0</v>
          </cell>
          <cell r="AO223">
            <v>1</v>
          </cell>
          <cell r="AP223">
            <v>0</v>
          </cell>
          <cell r="AQ223">
            <v>6298</v>
          </cell>
          <cell r="AR223">
            <v>0</v>
          </cell>
          <cell r="AS223">
            <v>0</v>
          </cell>
          <cell r="AT223">
            <v>0</v>
          </cell>
          <cell r="AU223">
            <v>6298</v>
          </cell>
          <cell r="AW223">
            <v>1</v>
          </cell>
          <cell r="AY223">
            <v>7262</v>
          </cell>
          <cell r="AZ223">
            <v>0</v>
          </cell>
          <cell r="BA223">
            <v>0</v>
          </cell>
          <cell r="BB223">
            <v>0</v>
          </cell>
          <cell r="BC223">
            <v>4222</v>
          </cell>
          <cell r="BD223">
            <v>6</v>
          </cell>
          <cell r="BH223">
            <v>0</v>
          </cell>
          <cell r="BI223">
            <v>2</v>
          </cell>
          <cell r="BJ223">
            <v>0</v>
          </cell>
          <cell r="BK223">
            <v>13036</v>
          </cell>
          <cell r="BL223">
            <v>0</v>
          </cell>
          <cell r="BM223">
            <v>0</v>
          </cell>
          <cell r="BN223">
            <v>0</v>
          </cell>
          <cell r="BO223">
            <v>4105.2714917991989</v>
          </cell>
          <cell r="BP223">
            <v>2.6738085829756528</v>
          </cell>
          <cell r="BQ223">
            <v>2</v>
          </cell>
          <cell r="BR223">
            <v>0</v>
          </cell>
          <cell r="BS223">
            <v>14112.668636963912</v>
          </cell>
          <cell r="BT223">
            <v>0</v>
          </cell>
          <cell r="BU223">
            <v>1496</v>
          </cell>
          <cell r="BW223">
            <v>0</v>
          </cell>
          <cell r="BY223">
            <v>1496</v>
          </cell>
          <cell r="CA223">
            <v>8898.2686369639123</v>
          </cell>
          <cell r="CC223">
            <v>3</v>
          </cell>
          <cell r="CD223">
            <v>0</v>
          </cell>
          <cell r="CE223">
            <v>21854</v>
          </cell>
          <cell r="CF223">
            <v>0</v>
          </cell>
          <cell r="CG223">
            <v>2328</v>
          </cell>
          <cell r="CH223">
            <v>0</v>
          </cell>
          <cell r="CI223">
            <v>0</v>
          </cell>
          <cell r="CJ223">
            <v>0</v>
          </cell>
          <cell r="CK223">
            <v>2328</v>
          </cell>
          <cell r="CL223">
            <v>0</v>
          </cell>
          <cell r="CM223">
            <v>13601.331363036088</v>
          </cell>
          <cell r="CN223">
            <v>0</v>
          </cell>
          <cell r="CO223">
            <v>3</v>
          </cell>
          <cell r="CP223">
            <v>0</v>
          </cell>
          <cell r="CQ223">
            <v>26394.27606357928</v>
          </cell>
          <cell r="CS223">
            <v>2433</v>
          </cell>
          <cell r="CU223">
            <v>0</v>
          </cell>
          <cell r="CW223">
            <v>2433</v>
          </cell>
          <cell r="CY223">
            <v>9616.2760635792802</v>
          </cell>
          <cell r="DA223">
            <v>2</v>
          </cell>
          <cell r="DB223">
            <v>0</v>
          </cell>
          <cell r="DC223">
            <v>15306</v>
          </cell>
          <cell r="DD223">
            <v>0</v>
          </cell>
          <cell r="DE223">
            <v>1698</v>
          </cell>
          <cell r="DF223">
            <v>0</v>
          </cell>
          <cell r="DG223">
            <v>0</v>
          </cell>
          <cell r="DH223">
            <v>0</v>
          </cell>
          <cell r="DI223">
            <v>1698</v>
          </cell>
          <cell r="DJ223">
            <v>0</v>
          </cell>
          <cell r="DK223">
            <v>5821</v>
          </cell>
          <cell r="DL223">
            <v>0</v>
          </cell>
          <cell r="DM223">
            <v>2</v>
          </cell>
          <cell r="DN223">
            <v>0</v>
          </cell>
          <cell r="DO223">
            <v>16504</v>
          </cell>
          <cell r="DQ223">
            <v>1786</v>
          </cell>
          <cell r="DS223">
            <v>0</v>
          </cell>
          <cell r="DU223">
            <v>1786</v>
          </cell>
          <cell r="DW223">
            <v>3014.1104254317124</v>
          </cell>
          <cell r="DY223">
            <v>2</v>
          </cell>
          <cell r="DZ223">
            <v>0</v>
          </cell>
          <cell r="EA223">
            <v>16544</v>
          </cell>
          <cell r="EC223">
            <v>1786</v>
          </cell>
          <cell r="EE223">
            <v>0</v>
          </cell>
          <cell r="EG223">
            <v>1786</v>
          </cell>
          <cell r="EI223">
            <v>758.8</v>
          </cell>
          <cell r="EK223">
            <v>3</v>
          </cell>
          <cell r="EL223">
            <v>0</v>
          </cell>
          <cell r="EM223">
            <v>28058</v>
          </cell>
          <cell r="EN223">
            <v>0</v>
          </cell>
          <cell r="EO223">
            <v>2679</v>
          </cell>
          <cell r="EP223">
            <v>0</v>
          </cell>
          <cell r="EQ223">
            <v>0</v>
          </cell>
          <cell r="ER223">
            <v>0</v>
          </cell>
          <cell r="ES223">
            <v>2679</v>
          </cell>
          <cell r="ET223">
            <v>0</v>
          </cell>
          <cell r="EU223">
            <v>12017.2</v>
          </cell>
          <cell r="EV223">
            <v>0</v>
          </cell>
          <cell r="EW223">
            <v>3.9044368600682593</v>
          </cell>
          <cell r="EX223">
            <v>0</v>
          </cell>
          <cell r="EY223">
            <v>35290</v>
          </cell>
          <cell r="EZ223">
            <v>0</v>
          </cell>
          <cell r="FA223">
            <v>3487</v>
          </cell>
          <cell r="FB223">
            <v>0</v>
          </cell>
          <cell r="FC223">
            <v>0</v>
          </cell>
          <cell r="FD223">
            <v>0</v>
          </cell>
          <cell r="FE223">
            <v>3487</v>
          </cell>
          <cell r="FF223">
            <v>0</v>
          </cell>
          <cell r="FG223">
            <v>10126.5</v>
          </cell>
          <cell r="FH223">
            <v>0</v>
          </cell>
          <cell r="FI223">
            <v>4</v>
          </cell>
          <cell r="FJ223">
            <v>0</v>
          </cell>
          <cell r="FK223">
            <v>42132</v>
          </cell>
          <cell r="FL223">
            <v>0</v>
          </cell>
          <cell r="FM223">
            <v>3564</v>
          </cell>
          <cell r="FN223">
            <v>0</v>
          </cell>
          <cell r="FO223">
            <v>0</v>
          </cell>
          <cell r="FQ223">
            <v>3564</v>
          </cell>
          <cell r="FS223">
            <v>11033.420587102326</v>
          </cell>
          <cell r="FU223">
            <v>2.2229729729729728</v>
          </cell>
          <cell r="FV223">
            <v>0</v>
          </cell>
          <cell r="FW223">
            <v>22392</v>
          </cell>
          <cell r="FX223">
            <v>0</v>
          </cell>
          <cell r="FY223">
            <v>1932</v>
          </cell>
          <cell r="FZ223">
            <v>0</v>
          </cell>
          <cell r="GA223">
            <v>0</v>
          </cell>
          <cell r="GB223">
            <v>0</v>
          </cell>
          <cell r="GC223">
            <v>1932</v>
          </cell>
          <cell r="GE223">
            <v>6228.0509362056864</v>
          </cell>
          <cell r="GG223">
            <v>4</v>
          </cell>
          <cell r="GH223">
            <v>0</v>
          </cell>
          <cell r="GI223">
            <v>39233</v>
          </cell>
          <cell r="GJ223">
            <v>0</v>
          </cell>
          <cell r="GK223">
            <v>3515</v>
          </cell>
          <cell r="GL223">
            <v>0</v>
          </cell>
          <cell r="GM223">
            <v>0</v>
          </cell>
          <cell r="GO223">
            <v>3515</v>
          </cell>
          <cell r="GQ223">
            <v>16202.464847466834</v>
          </cell>
          <cell r="HE223">
            <v>-214</v>
          </cell>
        </row>
        <row r="224">
          <cell r="A224">
            <v>215</v>
          </cell>
          <cell r="B224" t="str">
            <v>NORTH BROOKFIELD</v>
          </cell>
          <cell r="E224">
            <v>0</v>
          </cell>
          <cell r="F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F224">
            <v>1</v>
          </cell>
          <cell r="AG224">
            <v>0</v>
          </cell>
          <cell r="AH224">
            <v>5899</v>
          </cell>
          <cell r="AJ224">
            <v>0</v>
          </cell>
          <cell r="AL224">
            <v>5899</v>
          </cell>
          <cell r="AN224">
            <v>0</v>
          </cell>
          <cell r="AO224">
            <v>0.95</v>
          </cell>
          <cell r="AP224">
            <v>0</v>
          </cell>
          <cell r="AQ224">
            <v>6024</v>
          </cell>
          <cell r="AR224">
            <v>0</v>
          </cell>
          <cell r="AS224">
            <v>0</v>
          </cell>
          <cell r="AT224">
            <v>0</v>
          </cell>
          <cell r="AU224">
            <v>3664</v>
          </cell>
          <cell r="AW224">
            <v>2</v>
          </cell>
          <cell r="AY224">
            <v>13374</v>
          </cell>
          <cell r="AZ224">
            <v>0</v>
          </cell>
          <cell r="BA224">
            <v>0</v>
          </cell>
          <cell r="BB224">
            <v>0</v>
          </cell>
          <cell r="BC224">
            <v>8710</v>
          </cell>
          <cell r="BD224">
            <v>13</v>
          </cell>
          <cell r="BE224">
            <v>2</v>
          </cell>
          <cell r="BF224">
            <v>0</v>
          </cell>
          <cell r="BG224">
            <v>13892</v>
          </cell>
          <cell r="BH224">
            <v>0</v>
          </cell>
          <cell r="BI224">
            <v>2</v>
          </cell>
          <cell r="BJ224">
            <v>0</v>
          </cell>
          <cell r="BK224">
            <v>13456</v>
          </cell>
          <cell r="BL224">
            <v>0</v>
          </cell>
          <cell r="BM224">
            <v>0</v>
          </cell>
          <cell r="BN224">
            <v>0</v>
          </cell>
          <cell r="BO224">
            <v>994.32381873553345</v>
          </cell>
          <cell r="BP224">
            <v>0.64761406550189804</v>
          </cell>
          <cell r="BQ224">
            <v>2</v>
          </cell>
          <cell r="BR224">
            <v>0</v>
          </cell>
          <cell r="BS224">
            <v>17989.987312902958</v>
          </cell>
          <cell r="BT224">
            <v>0</v>
          </cell>
          <cell r="BU224">
            <v>1496</v>
          </cell>
          <cell r="BW224">
            <v>0</v>
          </cell>
          <cell r="BY224">
            <v>1496</v>
          </cell>
          <cell r="CA224">
            <v>4741.1873129029582</v>
          </cell>
          <cell r="CC224">
            <v>2</v>
          </cell>
          <cell r="CD224">
            <v>0</v>
          </cell>
          <cell r="CE224">
            <v>19110</v>
          </cell>
          <cell r="CF224">
            <v>0</v>
          </cell>
          <cell r="CG224">
            <v>1552</v>
          </cell>
          <cell r="CH224">
            <v>0</v>
          </cell>
          <cell r="CI224">
            <v>0</v>
          </cell>
          <cell r="CJ224">
            <v>0</v>
          </cell>
          <cell r="CK224">
            <v>1552</v>
          </cell>
          <cell r="CL224">
            <v>0</v>
          </cell>
          <cell r="CM224">
            <v>3840.0126870970416</v>
          </cell>
          <cell r="CN224">
            <v>0</v>
          </cell>
          <cell r="CO224">
            <v>2</v>
          </cell>
          <cell r="CP224">
            <v>0</v>
          </cell>
          <cell r="CQ224">
            <v>13696</v>
          </cell>
          <cell r="CS224">
            <v>1622</v>
          </cell>
          <cell r="CU224">
            <v>0</v>
          </cell>
          <cell r="CW224">
            <v>1622</v>
          </cell>
          <cell r="CY224">
            <v>2486</v>
          </cell>
          <cell r="DA224">
            <v>2</v>
          </cell>
          <cell r="DB224">
            <v>0</v>
          </cell>
          <cell r="DC224">
            <v>14544</v>
          </cell>
          <cell r="DD224">
            <v>0</v>
          </cell>
          <cell r="DE224">
            <v>1698</v>
          </cell>
          <cell r="DF224">
            <v>0</v>
          </cell>
          <cell r="DG224">
            <v>0</v>
          </cell>
          <cell r="DH224">
            <v>0</v>
          </cell>
          <cell r="DI224">
            <v>1698</v>
          </cell>
          <cell r="DJ224">
            <v>0</v>
          </cell>
          <cell r="DK224">
            <v>1296</v>
          </cell>
          <cell r="DL224">
            <v>0</v>
          </cell>
          <cell r="DU224">
            <v>0</v>
          </cell>
          <cell r="DW224">
            <v>508.8</v>
          </cell>
          <cell r="EG224">
            <v>0</v>
          </cell>
          <cell r="EI224">
            <v>339.2</v>
          </cell>
          <cell r="EK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Q224">
            <v>0</v>
          </cell>
          <cell r="FS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E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O224">
            <v>0</v>
          </cell>
          <cell r="GQ224">
            <v>0</v>
          </cell>
          <cell r="HE224">
            <v>-215</v>
          </cell>
        </row>
        <row r="225">
          <cell r="A225">
            <v>216</v>
          </cell>
          <cell r="B225" t="str">
            <v>NORTHFIELD</v>
          </cell>
          <cell r="E225">
            <v>0</v>
          </cell>
          <cell r="F225">
            <v>0</v>
          </cell>
          <cell r="J225">
            <v>0</v>
          </cell>
          <cell r="K225">
            <v>0</v>
          </cell>
          <cell r="L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L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Z225">
            <v>0</v>
          </cell>
          <cell r="BB225">
            <v>0</v>
          </cell>
          <cell r="BC225">
            <v>0</v>
          </cell>
          <cell r="BD225">
            <v>0</v>
          </cell>
          <cell r="BH225">
            <v>0</v>
          </cell>
          <cell r="BL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W225">
            <v>0</v>
          </cell>
          <cell r="BY225">
            <v>0</v>
          </cell>
          <cell r="CA225">
            <v>0</v>
          </cell>
          <cell r="CE225">
            <v>0</v>
          </cell>
          <cell r="CF225">
            <v>0</v>
          </cell>
          <cell r="CH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S225">
            <v>0</v>
          </cell>
          <cell r="CW225">
            <v>0</v>
          </cell>
          <cell r="CY225">
            <v>0</v>
          </cell>
          <cell r="DD225">
            <v>0</v>
          </cell>
          <cell r="DF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U225">
            <v>0</v>
          </cell>
          <cell r="DW225">
            <v>0</v>
          </cell>
          <cell r="EG225">
            <v>0</v>
          </cell>
          <cell r="EI225">
            <v>0</v>
          </cell>
          <cell r="EK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Q225">
            <v>0</v>
          </cell>
          <cell r="FS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E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>
            <v>0</v>
          </cell>
          <cell r="GO225">
            <v>0</v>
          </cell>
          <cell r="GQ225">
            <v>0</v>
          </cell>
          <cell r="HE225">
            <v>-216</v>
          </cell>
        </row>
        <row r="226">
          <cell r="A226">
            <v>217</v>
          </cell>
          <cell r="B226" t="str">
            <v>NORTH READING</v>
          </cell>
          <cell r="E226">
            <v>0</v>
          </cell>
          <cell r="F226">
            <v>0</v>
          </cell>
          <cell r="J226">
            <v>0</v>
          </cell>
          <cell r="K226">
            <v>0</v>
          </cell>
          <cell r="L226">
            <v>0</v>
          </cell>
          <cell r="O226">
            <v>2</v>
          </cell>
          <cell r="P226">
            <v>0</v>
          </cell>
          <cell r="Q226">
            <v>10542</v>
          </cell>
          <cell r="R226">
            <v>0</v>
          </cell>
          <cell r="S226">
            <v>0</v>
          </cell>
          <cell r="U226">
            <v>6393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L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Z226">
            <v>0</v>
          </cell>
          <cell r="BB226">
            <v>0</v>
          </cell>
          <cell r="BC226">
            <v>0</v>
          </cell>
          <cell r="BD226">
            <v>0</v>
          </cell>
          <cell r="BH226">
            <v>0</v>
          </cell>
          <cell r="BL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W226">
            <v>0</v>
          </cell>
          <cell r="BY226">
            <v>0</v>
          </cell>
          <cell r="CA226">
            <v>0</v>
          </cell>
          <cell r="CE226">
            <v>0</v>
          </cell>
          <cell r="CF226">
            <v>0</v>
          </cell>
          <cell r="CH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S226">
            <v>0</v>
          </cell>
          <cell r="CW226">
            <v>0</v>
          </cell>
          <cell r="CY226">
            <v>0</v>
          </cell>
          <cell r="DD226">
            <v>0</v>
          </cell>
          <cell r="DF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1.2414965986394559</v>
          </cell>
          <cell r="DN226">
            <v>0</v>
          </cell>
          <cell r="DO226">
            <v>10767</v>
          </cell>
          <cell r="DQ226">
            <v>1045</v>
          </cell>
          <cell r="DS226">
            <v>0</v>
          </cell>
          <cell r="DU226">
            <v>1045</v>
          </cell>
          <cell r="DW226">
            <v>10767</v>
          </cell>
          <cell r="DY226">
            <v>0.69818007662835246</v>
          </cell>
          <cell r="DZ226">
            <v>0</v>
          </cell>
          <cell r="EA226">
            <v>8499</v>
          </cell>
          <cell r="EC226">
            <v>624</v>
          </cell>
          <cell r="EE226">
            <v>0</v>
          </cell>
          <cell r="EG226">
            <v>624</v>
          </cell>
          <cell r="EI226">
            <v>6460.2</v>
          </cell>
          <cell r="EK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4306.8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Q226">
            <v>0</v>
          </cell>
          <cell r="FS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E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O226">
            <v>0</v>
          </cell>
          <cell r="GQ226">
            <v>0</v>
          </cell>
          <cell r="HE226">
            <v>-217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4123</v>
          </cell>
          <cell r="E227">
            <v>0</v>
          </cell>
          <cell r="F227">
            <v>0</v>
          </cell>
          <cell r="G227">
            <v>0</v>
          </cell>
          <cell r="J227">
            <v>0</v>
          </cell>
          <cell r="K227">
            <v>0</v>
          </cell>
          <cell r="L227">
            <v>11340</v>
          </cell>
          <cell r="O227">
            <v>1</v>
          </cell>
          <cell r="P227">
            <v>0</v>
          </cell>
          <cell r="Q227">
            <v>4582</v>
          </cell>
          <cell r="R227">
            <v>0</v>
          </cell>
          <cell r="S227">
            <v>0</v>
          </cell>
          <cell r="U227">
            <v>13152</v>
          </cell>
          <cell r="V227">
            <v>0</v>
          </cell>
          <cell r="W227">
            <v>31.93</v>
          </cell>
          <cell r="X227">
            <v>0</v>
          </cell>
          <cell r="Y227">
            <v>124555</v>
          </cell>
          <cell r="Z227">
            <v>0</v>
          </cell>
          <cell r="AA227">
            <v>41640</v>
          </cell>
          <cell r="AB227">
            <v>0</v>
          </cell>
          <cell r="AC227">
            <v>119973</v>
          </cell>
          <cell r="AD227">
            <v>0</v>
          </cell>
          <cell r="AE227">
            <v>0</v>
          </cell>
          <cell r="AF227">
            <v>38.28</v>
          </cell>
          <cell r="AG227">
            <v>0</v>
          </cell>
          <cell r="AH227">
            <v>203535</v>
          </cell>
          <cell r="AJ227">
            <v>0</v>
          </cell>
          <cell r="AL227">
            <v>150964</v>
          </cell>
          <cell r="AN227">
            <v>0</v>
          </cell>
          <cell r="AO227">
            <v>42.76</v>
          </cell>
          <cell r="AP227">
            <v>0</v>
          </cell>
          <cell r="AQ227">
            <v>246509</v>
          </cell>
          <cell r="AR227">
            <v>0</v>
          </cell>
          <cell r="AS227">
            <v>5903</v>
          </cell>
          <cell r="AT227">
            <v>0</v>
          </cell>
          <cell r="AU227">
            <v>138351</v>
          </cell>
          <cell r="AW227">
            <v>58.55</v>
          </cell>
          <cell r="AY227">
            <v>337970</v>
          </cell>
          <cell r="AZ227">
            <v>0</v>
          </cell>
          <cell r="BA227">
            <v>17548</v>
          </cell>
          <cell r="BB227">
            <v>0</v>
          </cell>
          <cell r="BC227">
            <v>132499</v>
          </cell>
          <cell r="BD227">
            <v>193</v>
          </cell>
          <cell r="BE227">
            <v>82.71</v>
          </cell>
          <cell r="BF227">
            <v>0</v>
          </cell>
          <cell r="BG227">
            <v>507672</v>
          </cell>
          <cell r="BH227">
            <v>0</v>
          </cell>
          <cell r="BI227">
            <v>108.46</v>
          </cell>
          <cell r="BJ227">
            <v>0</v>
          </cell>
          <cell r="BK227">
            <v>664532</v>
          </cell>
          <cell r="BL227">
            <v>0</v>
          </cell>
          <cell r="BM227">
            <v>6184</v>
          </cell>
          <cell r="BN227">
            <v>0</v>
          </cell>
          <cell r="BO227">
            <v>90313.036462790245</v>
          </cell>
          <cell r="BP227">
            <v>58.82187634393631</v>
          </cell>
          <cell r="BQ227">
            <v>125.59183673469387</v>
          </cell>
          <cell r="BR227">
            <v>0</v>
          </cell>
          <cell r="BS227">
            <v>907222.45122202614</v>
          </cell>
          <cell r="BT227">
            <v>0</v>
          </cell>
          <cell r="BU227">
            <v>92446.693877551021</v>
          </cell>
          <cell r="BW227">
            <v>16176.944554121341</v>
          </cell>
          <cell r="BY227">
            <v>92446.693877551021</v>
          </cell>
          <cell r="CA227">
            <v>404687.25122202613</v>
          </cell>
          <cell r="CC227">
            <v>140.42361111111111</v>
          </cell>
          <cell r="CD227">
            <v>0</v>
          </cell>
          <cell r="CE227">
            <v>1079997.9930555555</v>
          </cell>
          <cell r="CF227">
            <v>0</v>
          </cell>
          <cell r="CG227">
            <v>108968.72222222222</v>
          </cell>
          <cell r="CH227">
            <v>0</v>
          </cell>
          <cell r="CI227">
            <v>0</v>
          </cell>
          <cell r="CJ227">
            <v>0</v>
          </cell>
          <cell r="CK227">
            <v>108968.72222222222</v>
          </cell>
          <cell r="CL227">
            <v>0</v>
          </cell>
          <cell r="CM227">
            <v>381133.54183352937</v>
          </cell>
          <cell r="CN227">
            <v>0</v>
          </cell>
          <cell r="CO227">
            <v>153.64685314685315</v>
          </cell>
          <cell r="CP227">
            <v>0</v>
          </cell>
          <cell r="CQ227">
            <v>1271032.4005309334</v>
          </cell>
          <cell r="CS227">
            <v>123796.59790209791</v>
          </cell>
          <cell r="CU227">
            <v>9137</v>
          </cell>
          <cell r="CW227">
            <v>123796.59790209791</v>
          </cell>
          <cell r="CY227">
            <v>391775.4074753779</v>
          </cell>
          <cell r="DA227">
            <v>180.10380622837371</v>
          </cell>
          <cell r="DB227">
            <v>0</v>
          </cell>
          <cell r="DC227">
            <v>1568885</v>
          </cell>
          <cell r="DD227">
            <v>0</v>
          </cell>
          <cell r="DE227">
            <v>152060</v>
          </cell>
          <cell r="DF227">
            <v>0</v>
          </cell>
          <cell r="DG227">
            <v>9608</v>
          </cell>
          <cell r="DH227">
            <v>0</v>
          </cell>
          <cell r="DI227">
            <v>152060</v>
          </cell>
          <cell r="DJ227">
            <v>0</v>
          </cell>
          <cell r="DK227">
            <v>481583</v>
          </cell>
          <cell r="DL227">
            <v>0</v>
          </cell>
          <cell r="DM227">
            <v>202.11764705882348</v>
          </cell>
          <cell r="DN227">
            <v>0</v>
          </cell>
          <cell r="DO227">
            <v>1851388</v>
          </cell>
          <cell r="DQ227">
            <v>180488</v>
          </cell>
          <cell r="DS227">
            <v>0</v>
          </cell>
          <cell r="DU227">
            <v>180488</v>
          </cell>
          <cell r="DW227">
            <v>537628.32267159107</v>
          </cell>
          <cell r="DY227">
            <v>208.82291666666671</v>
          </cell>
          <cell r="DZ227">
            <v>0</v>
          </cell>
          <cell r="EA227">
            <v>1925656</v>
          </cell>
          <cell r="EC227">
            <v>184717</v>
          </cell>
          <cell r="EE227">
            <v>20127</v>
          </cell>
          <cell r="EG227">
            <v>184717</v>
          </cell>
          <cell r="EI227">
            <v>362910.83978762664</v>
          </cell>
          <cell r="EK227">
            <v>215.46153846153848</v>
          </cell>
          <cell r="EL227">
            <v>0</v>
          </cell>
          <cell r="EM227">
            <v>1974537</v>
          </cell>
          <cell r="EN227">
            <v>0</v>
          </cell>
          <cell r="EO227">
            <v>188909</v>
          </cell>
          <cell r="EP227">
            <v>0</v>
          </cell>
          <cell r="EQ227">
            <v>40022</v>
          </cell>
          <cell r="ER227">
            <v>0</v>
          </cell>
          <cell r="ES227">
            <v>188909</v>
          </cell>
          <cell r="ET227">
            <v>0</v>
          </cell>
          <cell r="EU227">
            <v>206443</v>
          </cell>
          <cell r="EV227">
            <v>0</v>
          </cell>
          <cell r="EW227">
            <v>199.69791666666669</v>
          </cell>
          <cell r="EX227">
            <v>0</v>
          </cell>
          <cell r="EY227">
            <v>1847753</v>
          </cell>
          <cell r="EZ227">
            <v>0</v>
          </cell>
          <cell r="FA227">
            <v>177734</v>
          </cell>
          <cell r="FB227">
            <v>0</v>
          </cell>
          <cell r="FC227">
            <v>0</v>
          </cell>
          <cell r="FD227">
            <v>0</v>
          </cell>
          <cell r="FE227">
            <v>177734</v>
          </cell>
          <cell r="FF227">
            <v>0</v>
          </cell>
          <cell r="FG227">
            <v>41927.449999999997</v>
          </cell>
          <cell r="FH227">
            <v>0</v>
          </cell>
          <cell r="FI227">
            <v>190.91496598639458</v>
          </cell>
          <cell r="FJ227">
            <v>0</v>
          </cell>
          <cell r="FK227">
            <v>1882867</v>
          </cell>
          <cell r="FL227">
            <v>0</v>
          </cell>
          <cell r="FM227">
            <v>168587</v>
          </cell>
          <cell r="FN227">
            <v>0</v>
          </cell>
          <cell r="FO227">
            <v>0</v>
          </cell>
          <cell r="FQ227">
            <v>168587</v>
          </cell>
          <cell r="FS227">
            <v>45301.529984390712</v>
          </cell>
          <cell r="FU227">
            <v>174.11119474747804</v>
          </cell>
          <cell r="FV227">
            <v>0</v>
          </cell>
          <cell r="FW227">
            <v>1810356</v>
          </cell>
          <cell r="FX227">
            <v>0</v>
          </cell>
          <cell r="FY227">
            <v>155465</v>
          </cell>
          <cell r="FZ227">
            <v>0</v>
          </cell>
          <cell r="GA227">
            <v>0</v>
          </cell>
          <cell r="GB227">
            <v>0</v>
          </cell>
          <cell r="GC227">
            <v>155465</v>
          </cell>
          <cell r="GE227">
            <v>20444.158917719113</v>
          </cell>
          <cell r="GG227">
            <v>152.2006920415225</v>
          </cell>
          <cell r="GH227">
            <v>0</v>
          </cell>
          <cell r="GI227">
            <v>1533101</v>
          </cell>
          <cell r="GJ227">
            <v>0</v>
          </cell>
          <cell r="GK227">
            <v>134129</v>
          </cell>
          <cell r="GL227">
            <v>0</v>
          </cell>
          <cell r="GM227">
            <v>22200</v>
          </cell>
          <cell r="GO227">
            <v>134129</v>
          </cell>
          <cell r="GQ227">
            <v>0</v>
          </cell>
          <cell r="HE227">
            <v>-218</v>
          </cell>
        </row>
        <row r="228">
          <cell r="A228">
            <v>219</v>
          </cell>
          <cell r="B228" t="str">
            <v>NORWELL</v>
          </cell>
          <cell r="C228">
            <v>0.26</v>
          </cell>
          <cell r="D228">
            <v>1391</v>
          </cell>
          <cell r="E228">
            <v>0</v>
          </cell>
          <cell r="F228">
            <v>0</v>
          </cell>
          <cell r="G228">
            <v>696</v>
          </cell>
          <cell r="I228">
            <v>3.19</v>
          </cell>
          <cell r="J228">
            <v>18553</v>
          </cell>
          <cell r="K228">
            <v>0</v>
          </cell>
          <cell r="L228">
            <v>0</v>
          </cell>
          <cell r="M228">
            <v>7421</v>
          </cell>
          <cell r="O228">
            <v>0.98</v>
          </cell>
          <cell r="P228">
            <v>0</v>
          </cell>
          <cell r="Q228">
            <v>5757</v>
          </cell>
          <cell r="R228">
            <v>0</v>
          </cell>
          <cell r="S228">
            <v>0</v>
          </cell>
          <cell r="U228">
            <v>0</v>
          </cell>
          <cell r="V228">
            <v>2303</v>
          </cell>
          <cell r="W228">
            <v>1</v>
          </cell>
          <cell r="X228">
            <v>0</v>
          </cell>
          <cell r="Y228">
            <v>6012</v>
          </cell>
          <cell r="Z228">
            <v>0</v>
          </cell>
          <cell r="AA228">
            <v>0</v>
          </cell>
          <cell r="AB228">
            <v>0</v>
          </cell>
          <cell r="AC228">
            <v>255</v>
          </cell>
          <cell r="AD228">
            <v>0</v>
          </cell>
          <cell r="AE228">
            <v>0</v>
          </cell>
          <cell r="AF228">
            <v>3.13</v>
          </cell>
          <cell r="AG228">
            <v>0</v>
          </cell>
          <cell r="AH228">
            <v>19121</v>
          </cell>
          <cell r="AJ228">
            <v>0</v>
          </cell>
          <cell r="AL228">
            <v>13262</v>
          </cell>
          <cell r="AN228">
            <v>0</v>
          </cell>
          <cell r="AO228">
            <v>1.63</v>
          </cell>
          <cell r="AP228">
            <v>0</v>
          </cell>
          <cell r="AQ228">
            <v>11900</v>
          </cell>
          <cell r="AR228">
            <v>0</v>
          </cell>
          <cell r="AS228">
            <v>0</v>
          </cell>
          <cell r="AT228">
            <v>0</v>
          </cell>
          <cell r="AU228">
            <v>7967</v>
          </cell>
          <cell r="AW228">
            <v>6</v>
          </cell>
          <cell r="AY228">
            <v>46848</v>
          </cell>
          <cell r="AZ228">
            <v>0</v>
          </cell>
          <cell r="BA228">
            <v>0</v>
          </cell>
          <cell r="BB228">
            <v>0</v>
          </cell>
          <cell r="BC228">
            <v>35780</v>
          </cell>
          <cell r="BD228">
            <v>52</v>
          </cell>
          <cell r="BE228">
            <v>7</v>
          </cell>
          <cell r="BF228">
            <v>0</v>
          </cell>
          <cell r="BG228">
            <v>55314</v>
          </cell>
          <cell r="BH228">
            <v>0</v>
          </cell>
          <cell r="BI228">
            <v>8</v>
          </cell>
          <cell r="BJ228">
            <v>0</v>
          </cell>
          <cell r="BK228">
            <v>69376</v>
          </cell>
          <cell r="BL228">
            <v>0</v>
          </cell>
          <cell r="BM228">
            <v>0</v>
          </cell>
          <cell r="BN228">
            <v>0</v>
          </cell>
          <cell r="BO228">
            <v>10130.675629253064</v>
          </cell>
          <cell r="BP228">
            <v>6.5982207274118991</v>
          </cell>
          <cell r="BQ228">
            <v>9</v>
          </cell>
          <cell r="BR228">
            <v>0</v>
          </cell>
          <cell r="BS228">
            <v>76080.993101108717</v>
          </cell>
          <cell r="BT228">
            <v>0</v>
          </cell>
          <cell r="BU228">
            <v>6732</v>
          </cell>
          <cell r="BW228">
            <v>0</v>
          </cell>
          <cell r="BY228">
            <v>6732</v>
          </cell>
          <cell r="CA228">
            <v>18528.593101108716</v>
          </cell>
          <cell r="CC228">
            <v>6</v>
          </cell>
          <cell r="CD228">
            <v>0</v>
          </cell>
          <cell r="CE228">
            <v>51828</v>
          </cell>
          <cell r="CF228">
            <v>0</v>
          </cell>
          <cell r="CG228">
            <v>4656</v>
          </cell>
          <cell r="CH228">
            <v>0</v>
          </cell>
          <cell r="CI228">
            <v>0</v>
          </cell>
          <cell r="CJ228">
            <v>0</v>
          </cell>
          <cell r="CK228">
            <v>4656</v>
          </cell>
          <cell r="CL228">
            <v>0</v>
          </cell>
          <cell r="CM228">
            <v>9648</v>
          </cell>
          <cell r="CN228">
            <v>0</v>
          </cell>
          <cell r="CO228">
            <v>10.896193771626297</v>
          </cell>
          <cell r="CP228">
            <v>0</v>
          </cell>
          <cell r="CQ228">
            <v>96322.352941176476</v>
          </cell>
          <cell r="CS228">
            <v>8836.8131487889277</v>
          </cell>
          <cell r="CU228">
            <v>0</v>
          </cell>
          <cell r="CW228">
            <v>8836.8131487889277</v>
          </cell>
          <cell r="CY228">
            <v>47176.352941176476</v>
          </cell>
          <cell r="DA228">
            <v>5</v>
          </cell>
          <cell r="DB228">
            <v>0</v>
          </cell>
          <cell r="DC228">
            <v>51715</v>
          </cell>
          <cell r="DD228">
            <v>0</v>
          </cell>
          <cell r="DE228">
            <v>4245</v>
          </cell>
          <cell r="DF228">
            <v>0</v>
          </cell>
          <cell r="DG228">
            <v>0</v>
          </cell>
          <cell r="DH228">
            <v>0</v>
          </cell>
          <cell r="DI228">
            <v>4245</v>
          </cell>
          <cell r="DJ228">
            <v>0</v>
          </cell>
          <cell r="DK228">
            <v>26697</v>
          </cell>
          <cell r="DL228">
            <v>0</v>
          </cell>
          <cell r="DM228">
            <v>4.5694915254237287</v>
          </cell>
          <cell r="DN228">
            <v>0</v>
          </cell>
          <cell r="DO228">
            <v>52590</v>
          </cell>
          <cell r="DQ228">
            <v>4081</v>
          </cell>
          <cell r="DS228">
            <v>0</v>
          </cell>
          <cell r="DU228">
            <v>4081</v>
          </cell>
          <cell r="DW228">
            <v>18672.74117647059</v>
          </cell>
          <cell r="DY228">
            <v>5.529209621993127</v>
          </cell>
          <cell r="DZ228">
            <v>0</v>
          </cell>
          <cell r="EA228">
            <v>50896</v>
          </cell>
          <cell r="EC228">
            <v>4938</v>
          </cell>
          <cell r="EE228">
            <v>0</v>
          </cell>
          <cell r="EG228">
            <v>4938</v>
          </cell>
          <cell r="EI228">
            <v>525</v>
          </cell>
          <cell r="EK228">
            <v>2.0793103448275865</v>
          </cell>
          <cell r="EL228">
            <v>0</v>
          </cell>
          <cell r="EM228">
            <v>19760</v>
          </cell>
          <cell r="EN228">
            <v>0</v>
          </cell>
          <cell r="EO228">
            <v>1857</v>
          </cell>
          <cell r="EP228">
            <v>0</v>
          </cell>
          <cell r="EQ228">
            <v>0</v>
          </cell>
          <cell r="ER228">
            <v>0</v>
          </cell>
          <cell r="ES228">
            <v>1857</v>
          </cell>
          <cell r="ET228">
            <v>0</v>
          </cell>
          <cell r="EU228">
            <v>350</v>
          </cell>
          <cell r="EV228">
            <v>0</v>
          </cell>
          <cell r="EW228">
            <v>3.5068965517241377</v>
          </cell>
          <cell r="EX228">
            <v>0</v>
          </cell>
          <cell r="EY228">
            <v>33761</v>
          </cell>
          <cell r="EZ228">
            <v>0</v>
          </cell>
          <cell r="FA228">
            <v>3132</v>
          </cell>
          <cell r="FB228">
            <v>0</v>
          </cell>
          <cell r="FC228">
            <v>0</v>
          </cell>
          <cell r="FD228">
            <v>0</v>
          </cell>
          <cell r="FE228">
            <v>3132</v>
          </cell>
          <cell r="FF228">
            <v>0</v>
          </cell>
          <cell r="FG228">
            <v>14001</v>
          </cell>
          <cell r="FH228">
            <v>0</v>
          </cell>
          <cell r="FI228">
            <v>5</v>
          </cell>
          <cell r="FJ228">
            <v>0</v>
          </cell>
          <cell r="FK228">
            <v>53385</v>
          </cell>
          <cell r="FL228">
            <v>0</v>
          </cell>
          <cell r="FM228">
            <v>4460</v>
          </cell>
          <cell r="FN228">
            <v>0</v>
          </cell>
          <cell r="FO228">
            <v>0</v>
          </cell>
          <cell r="FQ228">
            <v>4460</v>
          </cell>
          <cell r="FS228">
            <v>22131.203193069432</v>
          </cell>
          <cell r="FU228">
            <v>5</v>
          </cell>
          <cell r="FV228">
            <v>0</v>
          </cell>
          <cell r="FW228">
            <v>55800</v>
          </cell>
          <cell r="FX228">
            <v>0</v>
          </cell>
          <cell r="FY228">
            <v>4465</v>
          </cell>
          <cell r="FZ228">
            <v>0</v>
          </cell>
          <cell r="GA228">
            <v>0</v>
          </cell>
          <cell r="GB228">
            <v>0</v>
          </cell>
          <cell r="GC228">
            <v>4465</v>
          </cell>
          <cell r="GE228">
            <v>10535.45352406062</v>
          </cell>
          <cell r="GG228">
            <v>6</v>
          </cell>
          <cell r="GH228">
            <v>0</v>
          </cell>
          <cell r="GI228">
            <v>71064</v>
          </cell>
          <cell r="GJ228">
            <v>0</v>
          </cell>
          <cell r="GK228">
            <v>5358</v>
          </cell>
          <cell r="GL228">
            <v>0</v>
          </cell>
          <cell r="GM228">
            <v>0</v>
          </cell>
          <cell r="GO228">
            <v>5358</v>
          </cell>
          <cell r="GQ228">
            <v>14685.257611289931</v>
          </cell>
          <cell r="HE228">
            <v>-219</v>
          </cell>
        </row>
        <row r="229">
          <cell r="A229">
            <v>220</v>
          </cell>
          <cell r="B229" t="str">
            <v>NORWOOD</v>
          </cell>
          <cell r="E229">
            <v>0</v>
          </cell>
          <cell r="F229">
            <v>0</v>
          </cell>
          <cell r="J229">
            <v>0</v>
          </cell>
          <cell r="K229">
            <v>0</v>
          </cell>
          <cell r="L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19.38</v>
          </cell>
          <cell r="X229">
            <v>0</v>
          </cell>
          <cell r="Y229">
            <v>107142</v>
          </cell>
          <cell r="Z229">
            <v>0</v>
          </cell>
          <cell r="AA229">
            <v>19623</v>
          </cell>
          <cell r="AB229">
            <v>0</v>
          </cell>
          <cell r="AC229">
            <v>107142</v>
          </cell>
          <cell r="AD229">
            <v>0</v>
          </cell>
          <cell r="AE229">
            <v>0</v>
          </cell>
          <cell r="AF229">
            <v>22</v>
          </cell>
          <cell r="AG229">
            <v>0</v>
          </cell>
          <cell r="AH229">
            <v>150744</v>
          </cell>
          <cell r="AJ229">
            <v>0</v>
          </cell>
          <cell r="AL229">
            <v>107887</v>
          </cell>
          <cell r="AN229">
            <v>0</v>
          </cell>
          <cell r="AO229">
            <v>22</v>
          </cell>
          <cell r="AP229">
            <v>0</v>
          </cell>
          <cell r="AQ229">
            <v>157211</v>
          </cell>
          <cell r="AR229">
            <v>0</v>
          </cell>
          <cell r="AS229">
            <v>0</v>
          </cell>
          <cell r="AT229">
            <v>0</v>
          </cell>
          <cell r="AU229">
            <v>75485</v>
          </cell>
          <cell r="AW229">
            <v>16.86</v>
          </cell>
          <cell r="AY229">
            <v>120988</v>
          </cell>
          <cell r="AZ229">
            <v>0</v>
          </cell>
          <cell r="BA229">
            <v>7063</v>
          </cell>
          <cell r="BB229">
            <v>0</v>
          </cell>
          <cell r="BC229">
            <v>18980</v>
          </cell>
          <cell r="BD229">
            <v>28</v>
          </cell>
          <cell r="BE229">
            <v>16.41</v>
          </cell>
          <cell r="BF229">
            <v>0</v>
          </cell>
          <cell r="BG229">
            <v>130985</v>
          </cell>
          <cell r="BH229">
            <v>0</v>
          </cell>
          <cell r="BI229">
            <v>8</v>
          </cell>
          <cell r="BJ229">
            <v>0</v>
          </cell>
          <cell r="BK229">
            <v>62416</v>
          </cell>
          <cell r="BL229">
            <v>0</v>
          </cell>
          <cell r="BM229">
            <v>0</v>
          </cell>
          <cell r="BN229">
            <v>0</v>
          </cell>
          <cell r="BO229">
            <v>1834.6724281836705</v>
          </cell>
          <cell r="BP229">
            <v>1.1949423796274914</v>
          </cell>
          <cell r="BQ229">
            <v>4</v>
          </cell>
          <cell r="BR229">
            <v>0</v>
          </cell>
          <cell r="BS229">
            <v>33792.639957140542</v>
          </cell>
          <cell r="BT229">
            <v>0</v>
          </cell>
          <cell r="BU229">
            <v>2992</v>
          </cell>
          <cell r="BW229">
            <v>0</v>
          </cell>
          <cell r="BY229">
            <v>2992</v>
          </cell>
          <cell r="CA229">
            <v>3998.8</v>
          </cell>
          <cell r="CC229">
            <v>5.5069444444444446</v>
          </cell>
          <cell r="CD229">
            <v>0</v>
          </cell>
          <cell r="CE229">
            <v>43077.375</v>
          </cell>
          <cell r="CF229">
            <v>0</v>
          </cell>
          <cell r="CG229">
            <v>3497.3888888888887</v>
          </cell>
          <cell r="CH229">
            <v>0</v>
          </cell>
          <cell r="CI229">
            <v>10053</v>
          </cell>
          <cell r="CJ229">
            <v>0</v>
          </cell>
          <cell r="CK229">
            <v>3497.3888888888887</v>
          </cell>
          <cell r="CL229">
            <v>0</v>
          </cell>
          <cell r="CM229">
            <v>9284.7350428594582</v>
          </cell>
          <cell r="CN229">
            <v>0</v>
          </cell>
          <cell r="CO229">
            <v>2</v>
          </cell>
          <cell r="CP229">
            <v>0</v>
          </cell>
          <cell r="CQ229">
            <v>19952</v>
          </cell>
          <cell r="CS229">
            <v>1622</v>
          </cell>
          <cell r="CU229">
            <v>0</v>
          </cell>
          <cell r="CW229">
            <v>1622</v>
          </cell>
          <cell r="CY229">
            <v>5571</v>
          </cell>
          <cell r="DA229">
            <v>3</v>
          </cell>
          <cell r="DB229">
            <v>0</v>
          </cell>
          <cell r="DC229">
            <v>28918</v>
          </cell>
          <cell r="DD229">
            <v>0</v>
          </cell>
          <cell r="DE229">
            <v>2547</v>
          </cell>
          <cell r="DF229">
            <v>0</v>
          </cell>
          <cell r="DG229">
            <v>0</v>
          </cell>
          <cell r="DH229">
            <v>0</v>
          </cell>
          <cell r="DI229">
            <v>2547</v>
          </cell>
          <cell r="DJ229">
            <v>0</v>
          </cell>
          <cell r="DK229">
            <v>12680</v>
          </cell>
          <cell r="DL229">
            <v>0</v>
          </cell>
          <cell r="DM229">
            <v>6.4359861591695502</v>
          </cell>
          <cell r="DN229">
            <v>0</v>
          </cell>
          <cell r="DO229">
            <v>69684</v>
          </cell>
          <cell r="DQ229">
            <v>5748</v>
          </cell>
          <cell r="DS229">
            <v>0</v>
          </cell>
          <cell r="DU229">
            <v>5748</v>
          </cell>
          <cell r="DW229">
            <v>46145.599999999999</v>
          </cell>
          <cell r="DY229">
            <v>11.500266175266175</v>
          </cell>
          <cell r="DZ229">
            <v>0</v>
          </cell>
          <cell r="EA229">
            <v>120968</v>
          </cell>
          <cell r="EC229">
            <v>10237</v>
          </cell>
          <cell r="EE229">
            <v>0</v>
          </cell>
          <cell r="EG229">
            <v>10237</v>
          </cell>
          <cell r="EI229">
            <v>79330</v>
          </cell>
          <cell r="EK229">
            <v>18.083062700011851</v>
          </cell>
          <cell r="EL229">
            <v>0</v>
          </cell>
          <cell r="EM229">
            <v>208313</v>
          </cell>
          <cell r="EN229">
            <v>0</v>
          </cell>
          <cell r="EO229">
            <v>16059</v>
          </cell>
          <cell r="EP229">
            <v>0</v>
          </cell>
          <cell r="EQ229">
            <v>0</v>
          </cell>
          <cell r="ER229">
            <v>0</v>
          </cell>
          <cell r="ES229">
            <v>16059</v>
          </cell>
          <cell r="ET229">
            <v>0</v>
          </cell>
          <cell r="EU229">
            <v>134421.79999999999</v>
          </cell>
          <cell r="EV229">
            <v>0</v>
          </cell>
          <cell r="EW229">
            <v>11.866643126177024</v>
          </cell>
          <cell r="EX229">
            <v>0</v>
          </cell>
          <cell r="EY229">
            <v>137004</v>
          </cell>
          <cell r="EZ229">
            <v>0</v>
          </cell>
          <cell r="FA229">
            <v>10384</v>
          </cell>
          <cell r="FB229">
            <v>0</v>
          </cell>
          <cell r="FC229">
            <v>0</v>
          </cell>
          <cell r="FD229">
            <v>0</v>
          </cell>
          <cell r="FE229">
            <v>10384</v>
          </cell>
          <cell r="FF229">
            <v>0</v>
          </cell>
          <cell r="FG229">
            <v>42349.85</v>
          </cell>
          <cell r="FH229">
            <v>0</v>
          </cell>
          <cell r="FI229">
            <v>15</v>
          </cell>
          <cell r="FJ229">
            <v>0</v>
          </cell>
          <cell r="FK229">
            <v>175272</v>
          </cell>
          <cell r="FL229">
            <v>0</v>
          </cell>
          <cell r="FM229">
            <v>13264</v>
          </cell>
          <cell r="FN229">
            <v>0</v>
          </cell>
          <cell r="FO229">
            <v>0</v>
          </cell>
          <cell r="FQ229">
            <v>13264</v>
          </cell>
          <cell r="FS229">
            <v>57523.13564837967</v>
          </cell>
          <cell r="FU229">
            <v>19.856653720311655</v>
          </cell>
          <cell r="FV229">
            <v>0</v>
          </cell>
          <cell r="FW229">
            <v>238535</v>
          </cell>
          <cell r="FX229">
            <v>0</v>
          </cell>
          <cell r="FY229">
            <v>17731</v>
          </cell>
          <cell r="FZ229">
            <v>0</v>
          </cell>
          <cell r="GA229">
            <v>0</v>
          </cell>
          <cell r="GB229">
            <v>0</v>
          </cell>
          <cell r="GC229">
            <v>17731</v>
          </cell>
          <cell r="GE229">
            <v>92166.05079562006</v>
          </cell>
          <cell r="GG229">
            <v>21.836677740863784</v>
          </cell>
          <cell r="GH229">
            <v>0</v>
          </cell>
          <cell r="GI229">
            <v>299855</v>
          </cell>
          <cell r="GJ229">
            <v>0</v>
          </cell>
          <cell r="GK229">
            <v>19472</v>
          </cell>
          <cell r="GL229">
            <v>0</v>
          </cell>
          <cell r="GM229">
            <v>0</v>
          </cell>
          <cell r="GO229">
            <v>19472</v>
          </cell>
          <cell r="GQ229">
            <v>58995.02074975751</v>
          </cell>
          <cell r="HE229">
            <v>-220</v>
          </cell>
        </row>
        <row r="230">
          <cell r="A230">
            <v>221</v>
          </cell>
          <cell r="B230" t="str">
            <v>OAK BLUFFS</v>
          </cell>
          <cell r="E230">
            <v>0</v>
          </cell>
          <cell r="F230">
            <v>0</v>
          </cell>
          <cell r="I230">
            <v>2.34</v>
          </cell>
          <cell r="J230">
            <v>18397</v>
          </cell>
          <cell r="K230">
            <v>0</v>
          </cell>
          <cell r="L230">
            <v>0</v>
          </cell>
          <cell r="M230">
            <v>9199</v>
          </cell>
          <cell r="O230">
            <v>4</v>
          </cell>
          <cell r="P230">
            <v>0</v>
          </cell>
          <cell r="Q230">
            <v>34624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13.41</v>
          </cell>
          <cell r="X230">
            <v>0</v>
          </cell>
          <cell r="Y230">
            <v>119074</v>
          </cell>
          <cell r="Z230">
            <v>0</v>
          </cell>
          <cell r="AA230">
            <v>9595</v>
          </cell>
          <cell r="AB230">
            <v>0</v>
          </cell>
          <cell r="AC230">
            <v>84450</v>
          </cell>
          <cell r="AD230">
            <v>0</v>
          </cell>
          <cell r="AE230">
            <v>0</v>
          </cell>
          <cell r="AF230">
            <v>19.16</v>
          </cell>
          <cell r="AG230">
            <v>0</v>
          </cell>
          <cell r="AH230">
            <v>167562</v>
          </cell>
          <cell r="AJ230">
            <v>9227</v>
          </cell>
          <cell r="AL230">
            <v>99158</v>
          </cell>
          <cell r="AN230">
            <v>0</v>
          </cell>
          <cell r="AO230">
            <v>21.85</v>
          </cell>
          <cell r="AP230">
            <v>0</v>
          </cell>
          <cell r="AQ230">
            <v>193416</v>
          </cell>
          <cell r="AR230">
            <v>0</v>
          </cell>
          <cell r="AS230">
            <v>0</v>
          </cell>
          <cell r="AT230">
            <v>0</v>
          </cell>
          <cell r="AU230">
            <v>88727</v>
          </cell>
          <cell r="AW230">
            <v>20</v>
          </cell>
          <cell r="AY230">
            <v>222080</v>
          </cell>
          <cell r="AZ230">
            <v>11104</v>
          </cell>
          <cell r="BA230">
            <v>0</v>
          </cell>
          <cell r="BB230">
            <v>0</v>
          </cell>
          <cell r="BC230">
            <v>56593</v>
          </cell>
          <cell r="BD230">
            <v>9982</v>
          </cell>
          <cell r="BE230">
            <v>17</v>
          </cell>
          <cell r="BF230">
            <v>0</v>
          </cell>
          <cell r="BG230">
            <v>221034</v>
          </cell>
          <cell r="BH230">
            <v>0</v>
          </cell>
          <cell r="BI230">
            <v>23.45</v>
          </cell>
          <cell r="BJ230">
            <v>0</v>
          </cell>
          <cell r="BK230">
            <v>325298</v>
          </cell>
          <cell r="BL230">
            <v>0</v>
          </cell>
          <cell r="BM230">
            <v>0</v>
          </cell>
          <cell r="BN230">
            <v>0</v>
          </cell>
          <cell r="BO230">
            <v>33847.751787498964</v>
          </cell>
          <cell r="BP230">
            <v>22.045413908592309</v>
          </cell>
          <cell r="BQ230">
            <v>27.361774744027304</v>
          </cell>
          <cell r="BR230">
            <v>0</v>
          </cell>
          <cell r="BS230">
            <v>350265.08372243057</v>
          </cell>
          <cell r="BT230">
            <v>0</v>
          </cell>
          <cell r="BU230">
            <v>20466.607508532423</v>
          </cell>
          <cell r="BW230">
            <v>0</v>
          </cell>
          <cell r="BY230">
            <v>20466.607508532423</v>
          </cell>
          <cell r="CA230">
            <v>84886.283722430569</v>
          </cell>
          <cell r="CC230">
            <v>29</v>
          </cell>
          <cell r="CD230">
            <v>0</v>
          </cell>
          <cell r="CE230">
            <v>340402</v>
          </cell>
          <cell r="CF230">
            <v>0</v>
          </cell>
          <cell r="CG230">
            <v>22504</v>
          </cell>
          <cell r="CH230">
            <v>0</v>
          </cell>
          <cell r="CI230">
            <v>0</v>
          </cell>
          <cell r="CJ230">
            <v>0</v>
          </cell>
          <cell r="CK230">
            <v>22504</v>
          </cell>
          <cell r="CL230">
            <v>0</v>
          </cell>
          <cell r="CM230">
            <v>52244</v>
          </cell>
          <cell r="CN230">
            <v>0</v>
          </cell>
          <cell r="CO230">
            <v>29.785964912280701</v>
          </cell>
          <cell r="CP230">
            <v>0</v>
          </cell>
          <cell r="CQ230">
            <v>472494.76140350878</v>
          </cell>
          <cell r="CS230">
            <v>24156.41754385965</v>
          </cell>
          <cell r="CU230">
            <v>0</v>
          </cell>
          <cell r="CW230">
            <v>24156.41754385965</v>
          </cell>
          <cell r="CY230">
            <v>142079.76140350878</v>
          </cell>
          <cell r="DA230">
            <v>30.412587412587413</v>
          </cell>
          <cell r="DB230">
            <v>0</v>
          </cell>
          <cell r="DC230">
            <v>440012</v>
          </cell>
          <cell r="DD230">
            <v>0</v>
          </cell>
          <cell r="DE230">
            <v>24971</v>
          </cell>
          <cell r="DF230">
            <v>0</v>
          </cell>
          <cell r="DG230">
            <v>15809</v>
          </cell>
          <cell r="DH230">
            <v>0</v>
          </cell>
          <cell r="DI230">
            <v>24971</v>
          </cell>
          <cell r="DJ230">
            <v>0</v>
          </cell>
          <cell r="DK230">
            <v>79256</v>
          </cell>
          <cell r="DL230">
            <v>0</v>
          </cell>
          <cell r="DM230">
            <v>29.723549488054609</v>
          </cell>
          <cell r="DN230">
            <v>0</v>
          </cell>
          <cell r="DO230">
            <v>533062</v>
          </cell>
          <cell r="DQ230">
            <v>26543</v>
          </cell>
          <cell r="DS230">
            <v>0</v>
          </cell>
          <cell r="DU230">
            <v>26543</v>
          </cell>
          <cell r="DW230">
            <v>145887.10456140351</v>
          </cell>
          <cell r="DY230">
            <v>28.498245614035088</v>
          </cell>
          <cell r="DZ230">
            <v>0</v>
          </cell>
          <cell r="EA230">
            <v>497779</v>
          </cell>
          <cell r="EC230">
            <v>25249</v>
          </cell>
          <cell r="EE230">
            <v>0</v>
          </cell>
          <cell r="EG230">
            <v>25249</v>
          </cell>
          <cell r="EI230">
            <v>55830</v>
          </cell>
          <cell r="EK230">
            <v>21.473867595818817</v>
          </cell>
          <cell r="EL230">
            <v>0</v>
          </cell>
          <cell r="EM230">
            <v>403923</v>
          </cell>
          <cell r="EN230">
            <v>9771</v>
          </cell>
          <cell r="EO230">
            <v>18725</v>
          </cell>
          <cell r="EP230">
            <v>451</v>
          </cell>
          <cell r="EQ230">
            <v>0</v>
          </cell>
          <cell r="ER230">
            <v>0</v>
          </cell>
          <cell r="ES230">
            <v>18725</v>
          </cell>
          <cell r="ET230">
            <v>451</v>
          </cell>
          <cell r="EU230">
            <v>37220</v>
          </cell>
          <cell r="EV230">
            <v>0</v>
          </cell>
          <cell r="EW230">
            <v>25</v>
          </cell>
          <cell r="EX230">
            <v>0</v>
          </cell>
          <cell r="EY230">
            <v>456875</v>
          </cell>
          <cell r="EZ230">
            <v>0</v>
          </cell>
          <cell r="FA230">
            <v>22325</v>
          </cell>
          <cell r="FB230">
            <v>0</v>
          </cell>
          <cell r="FC230">
            <v>0</v>
          </cell>
          <cell r="FD230">
            <v>0</v>
          </cell>
          <cell r="FE230">
            <v>22325</v>
          </cell>
          <cell r="FF230">
            <v>0</v>
          </cell>
          <cell r="FG230">
            <v>62723</v>
          </cell>
          <cell r="FH230">
            <v>0</v>
          </cell>
          <cell r="FI230">
            <v>32.24305555555555</v>
          </cell>
          <cell r="FJ230">
            <v>0</v>
          </cell>
          <cell r="FK230">
            <v>636766</v>
          </cell>
          <cell r="FL230">
            <v>0</v>
          </cell>
          <cell r="FM230">
            <v>28537</v>
          </cell>
          <cell r="FN230">
            <v>0</v>
          </cell>
          <cell r="FO230">
            <v>0</v>
          </cell>
          <cell r="FQ230">
            <v>28537</v>
          </cell>
          <cell r="FS230">
            <v>177821.73050692221</v>
          </cell>
          <cell r="FU230">
            <v>30</v>
          </cell>
          <cell r="FV230">
            <v>0</v>
          </cell>
          <cell r="FW230">
            <v>580650</v>
          </cell>
          <cell r="FX230">
            <v>0</v>
          </cell>
          <cell r="FY230">
            <v>26790</v>
          </cell>
          <cell r="FZ230">
            <v>0</v>
          </cell>
          <cell r="GA230">
            <v>0</v>
          </cell>
          <cell r="GB230">
            <v>0</v>
          </cell>
          <cell r="GC230">
            <v>26790</v>
          </cell>
          <cell r="GE230">
            <v>56673.365020280624</v>
          </cell>
          <cell r="GG230">
            <v>26.666666666666664</v>
          </cell>
          <cell r="GH230">
            <v>0</v>
          </cell>
          <cell r="GI230">
            <v>513120</v>
          </cell>
          <cell r="GJ230">
            <v>0</v>
          </cell>
          <cell r="GK230">
            <v>23814</v>
          </cell>
          <cell r="GL230">
            <v>0</v>
          </cell>
          <cell r="GM230">
            <v>0</v>
          </cell>
          <cell r="GO230">
            <v>23814</v>
          </cell>
          <cell r="GQ230">
            <v>0</v>
          </cell>
          <cell r="HE230">
            <v>-221</v>
          </cell>
        </row>
        <row r="231">
          <cell r="A231">
            <v>222</v>
          </cell>
          <cell r="B231" t="str">
            <v>OAKHAM</v>
          </cell>
          <cell r="E231">
            <v>0</v>
          </cell>
          <cell r="F231">
            <v>0</v>
          </cell>
          <cell r="J231">
            <v>0</v>
          </cell>
          <cell r="K231">
            <v>0</v>
          </cell>
          <cell r="L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L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Z231">
            <v>0</v>
          </cell>
          <cell r="BB231">
            <v>0</v>
          </cell>
          <cell r="BC231">
            <v>0</v>
          </cell>
          <cell r="BD231">
            <v>0</v>
          </cell>
          <cell r="BH231">
            <v>0</v>
          </cell>
          <cell r="BL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W231">
            <v>0</v>
          </cell>
          <cell r="BY231">
            <v>0</v>
          </cell>
          <cell r="CA231">
            <v>0</v>
          </cell>
          <cell r="CE231">
            <v>0</v>
          </cell>
          <cell r="CF231">
            <v>0</v>
          </cell>
          <cell r="CH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S231">
            <v>0</v>
          </cell>
          <cell r="CW231">
            <v>0</v>
          </cell>
          <cell r="CY231">
            <v>0</v>
          </cell>
          <cell r="DD231">
            <v>0</v>
          </cell>
          <cell r="DF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U231">
            <v>0</v>
          </cell>
          <cell r="DW231">
            <v>0</v>
          </cell>
          <cell r="EG231">
            <v>0</v>
          </cell>
          <cell r="EI231">
            <v>0</v>
          </cell>
          <cell r="EK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Q231">
            <v>0</v>
          </cell>
          <cell r="FS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E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>
            <v>0</v>
          </cell>
          <cell r="GO231">
            <v>0</v>
          </cell>
          <cell r="GQ231">
            <v>0</v>
          </cell>
          <cell r="HE231">
            <v>-222</v>
          </cell>
        </row>
        <row r="232">
          <cell r="A232">
            <v>223</v>
          </cell>
          <cell r="B232" t="str">
            <v>ORANGE</v>
          </cell>
          <cell r="E232">
            <v>0</v>
          </cell>
          <cell r="F232">
            <v>0</v>
          </cell>
          <cell r="J232">
            <v>0</v>
          </cell>
          <cell r="K232">
            <v>0</v>
          </cell>
          <cell r="L232">
            <v>12598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L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Z232">
            <v>0</v>
          </cell>
          <cell r="BB232">
            <v>0</v>
          </cell>
          <cell r="BC232">
            <v>0</v>
          </cell>
          <cell r="BD232">
            <v>0</v>
          </cell>
          <cell r="BH232">
            <v>0</v>
          </cell>
          <cell r="BL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W232">
            <v>0</v>
          </cell>
          <cell r="BY232">
            <v>0</v>
          </cell>
          <cell r="CA232">
            <v>0</v>
          </cell>
          <cell r="CE232">
            <v>0</v>
          </cell>
          <cell r="CF232">
            <v>0</v>
          </cell>
          <cell r="CH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S232">
            <v>0</v>
          </cell>
          <cell r="CW232">
            <v>0</v>
          </cell>
          <cell r="CY232">
            <v>0</v>
          </cell>
          <cell r="DD232">
            <v>0</v>
          </cell>
          <cell r="DF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U232">
            <v>0</v>
          </cell>
          <cell r="DW232">
            <v>0</v>
          </cell>
          <cell r="DY232">
            <v>1</v>
          </cell>
          <cell r="DZ232">
            <v>0</v>
          </cell>
          <cell r="EA232">
            <v>10109</v>
          </cell>
          <cell r="EC232">
            <v>893</v>
          </cell>
          <cell r="EE232">
            <v>0</v>
          </cell>
          <cell r="EG232">
            <v>893</v>
          </cell>
          <cell r="EI232">
            <v>10109</v>
          </cell>
          <cell r="EK232">
            <v>1</v>
          </cell>
          <cell r="EL232">
            <v>0</v>
          </cell>
          <cell r="EM232">
            <v>8091</v>
          </cell>
          <cell r="EN232">
            <v>0</v>
          </cell>
          <cell r="EO232">
            <v>893</v>
          </cell>
          <cell r="EP232">
            <v>0</v>
          </cell>
          <cell r="EQ232">
            <v>0</v>
          </cell>
          <cell r="ER232">
            <v>0</v>
          </cell>
          <cell r="ES232">
            <v>893</v>
          </cell>
          <cell r="ET232">
            <v>0</v>
          </cell>
          <cell r="EU232">
            <v>6065.4</v>
          </cell>
          <cell r="EV232">
            <v>0</v>
          </cell>
          <cell r="EW232">
            <v>1</v>
          </cell>
          <cell r="EX232">
            <v>0</v>
          </cell>
          <cell r="EY232">
            <v>8178</v>
          </cell>
          <cell r="EZ232">
            <v>0</v>
          </cell>
          <cell r="FA232">
            <v>893</v>
          </cell>
          <cell r="FB232">
            <v>0</v>
          </cell>
          <cell r="FC232">
            <v>0</v>
          </cell>
          <cell r="FD232">
            <v>0</v>
          </cell>
          <cell r="FE232">
            <v>893</v>
          </cell>
          <cell r="FF232">
            <v>0</v>
          </cell>
          <cell r="FG232">
            <v>4130.6000000000004</v>
          </cell>
          <cell r="FH232">
            <v>0</v>
          </cell>
          <cell r="FI232">
            <v>1</v>
          </cell>
          <cell r="FJ232">
            <v>0</v>
          </cell>
          <cell r="FK232">
            <v>8657</v>
          </cell>
          <cell r="FL232">
            <v>0</v>
          </cell>
          <cell r="FM232">
            <v>893</v>
          </cell>
          <cell r="FN232">
            <v>0</v>
          </cell>
          <cell r="FO232">
            <v>0</v>
          </cell>
          <cell r="FQ232">
            <v>893</v>
          </cell>
          <cell r="FS232">
            <v>479.24581333143863</v>
          </cell>
          <cell r="FU232">
            <v>1</v>
          </cell>
          <cell r="FV232">
            <v>0</v>
          </cell>
          <cell r="FW232">
            <v>9504</v>
          </cell>
          <cell r="FX232">
            <v>0</v>
          </cell>
          <cell r="FY232">
            <v>893</v>
          </cell>
          <cell r="FZ232">
            <v>0</v>
          </cell>
          <cell r="GA232">
            <v>0</v>
          </cell>
          <cell r="GB232">
            <v>0</v>
          </cell>
          <cell r="GC232">
            <v>893</v>
          </cell>
          <cell r="GE232">
            <v>962.39305149903407</v>
          </cell>
          <cell r="GG232">
            <v>2</v>
          </cell>
          <cell r="GH232">
            <v>0</v>
          </cell>
          <cell r="GI232">
            <v>18588</v>
          </cell>
          <cell r="GJ232">
            <v>0</v>
          </cell>
          <cell r="GK232">
            <v>1786</v>
          </cell>
          <cell r="GL232">
            <v>0</v>
          </cell>
          <cell r="GM232">
            <v>0</v>
          </cell>
          <cell r="GO232">
            <v>1786</v>
          </cell>
          <cell r="GQ232">
            <v>8739.5754809327664</v>
          </cell>
          <cell r="HE232">
            <v>-223</v>
          </cell>
        </row>
        <row r="233">
          <cell r="A233">
            <v>224</v>
          </cell>
          <cell r="B233" t="str">
            <v>ORLEANS</v>
          </cell>
          <cell r="E233">
            <v>0</v>
          </cell>
          <cell r="F233">
            <v>0</v>
          </cell>
          <cell r="J233">
            <v>0</v>
          </cell>
          <cell r="K233">
            <v>0</v>
          </cell>
          <cell r="L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L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Z233">
            <v>0</v>
          </cell>
          <cell r="BB233">
            <v>0</v>
          </cell>
          <cell r="BC233">
            <v>0</v>
          </cell>
          <cell r="BD233">
            <v>0</v>
          </cell>
          <cell r="BH233">
            <v>0</v>
          </cell>
          <cell r="BL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W233">
            <v>0</v>
          </cell>
          <cell r="BY233">
            <v>0</v>
          </cell>
          <cell r="CA233">
            <v>0</v>
          </cell>
          <cell r="CE233">
            <v>0</v>
          </cell>
          <cell r="CF233">
            <v>0</v>
          </cell>
          <cell r="CH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S233">
            <v>0</v>
          </cell>
          <cell r="CW233">
            <v>0</v>
          </cell>
          <cell r="CY233">
            <v>0</v>
          </cell>
          <cell r="DD233">
            <v>0</v>
          </cell>
          <cell r="DF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U233">
            <v>0</v>
          </cell>
          <cell r="DW233">
            <v>0</v>
          </cell>
          <cell r="EG233">
            <v>0</v>
          </cell>
          <cell r="EI233">
            <v>0</v>
          </cell>
          <cell r="EK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Q233">
            <v>0</v>
          </cell>
          <cell r="FS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E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O233">
            <v>0</v>
          </cell>
          <cell r="GQ233">
            <v>0</v>
          </cell>
          <cell r="HE233">
            <v>-224</v>
          </cell>
        </row>
        <row r="234">
          <cell r="A234">
            <v>225</v>
          </cell>
          <cell r="B234" t="str">
            <v>OTIS</v>
          </cell>
          <cell r="E234">
            <v>0</v>
          </cell>
          <cell r="F234">
            <v>0</v>
          </cell>
          <cell r="J234">
            <v>0</v>
          </cell>
          <cell r="K234">
            <v>0</v>
          </cell>
          <cell r="L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L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Z234">
            <v>0</v>
          </cell>
          <cell r="BB234">
            <v>0</v>
          </cell>
          <cell r="BC234">
            <v>0</v>
          </cell>
          <cell r="BD234">
            <v>0</v>
          </cell>
          <cell r="BH234">
            <v>0</v>
          </cell>
          <cell r="BL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W234">
            <v>0</v>
          </cell>
          <cell r="BY234">
            <v>0</v>
          </cell>
          <cell r="CA234">
            <v>0</v>
          </cell>
          <cell r="CE234">
            <v>0</v>
          </cell>
          <cell r="CF234">
            <v>0</v>
          </cell>
          <cell r="CH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S234">
            <v>0</v>
          </cell>
          <cell r="CW234">
            <v>0</v>
          </cell>
          <cell r="CY234">
            <v>0</v>
          </cell>
          <cell r="DD234">
            <v>0</v>
          </cell>
          <cell r="DF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U234">
            <v>0</v>
          </cell>
          <cell r="DW234">
            <v>0</v>
          </cell>
          <cell r="EG234">
            <v>0</v>
          </cell>
          <cell r="EI234">
            <v>0</v>
          </cell>
          <cell r="EK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Q234">
            <v>0</v>
          </cell>
          <cell r="FS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E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O234">
            <v>0</v>
          </cell>
          <cell r="GQ234">
            <v>0</v>
          </cell>
          <cell r="HE234">
            <v>-225</v>
          </cell>
        </row>
        <row r="235">
          <cell r="A235">
            <v>226</v>
          </cell>
          <cell r="B235" t="str">
            <v>OXFORD</v>
          </cell>
          <cell r="E235">
            <v>0</v>
          </cell>
          <cell r="F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18</v>
          </cell>
          <cell r="X235">
            <v>0</v>
          </cell>
          <cell r="Y235">
            <v>86853</v>
          </cell>
          <cell r="Z235">
            <v>0</v>
          </cell>
          <cell r="AA235">
            <v>5109</v>
          </cell>
          <cell r="AB235">
            <v>0</v>
          </cell>
          <cell r="AC235">
            <v>86853</v>
          </cell>
          <cell r="AD235">
            <v>0</v>
          </cell>
          <cell r="AE235">
            <v>0</v>
          </cell>
          <cell r="AF235">
            <v>33.96</v>
          </cell>
          <cell r="AG235">
            <v>0</v>
          </cell>
          <cell r="AH235">
            <v>188564</v>
          </cell>
          <cell r="AJ235">
            <v>5721</v>
          </cell>
          <cell r="AL235">
            <v>153823</v>
          </cell>
          <cell r="AN235">
            <v>0</v>
          </cell>
          <cell r="AO235">
            <v>47.82</v>
          </cell>
          <cell r="AP235">
            <v>0</v>
          </cell>
          <cell r="AQ235">
            <v>282233</v>
          </cell>
          <cell r="AR235">
            <v>0</v>
          </cell>
          <cell r="AS235">
            <v>6028</v>
          </cell>
          <cell r="AT235">
            <v>0</v>
          </cell>
          <cell r="AU235">
            <v>189437</v>
          </cell>
          <cell r="AW235">
            <v>48.03</v>
          </cell>
          <cell r="AY235">
            <v>294472</v>
          </cell>
          <cell r="AZ235">
            <v>0</v>
          </cell>
          <cell r="BA235">
            <v>0</v>
          </cell>
          <cell r="BB235">
            <v>0</v>
          </cell>
          <cell r="BC235">
            <v>97146</v>
          </cell>
          <cell r="BD235">
            <v>142</v>
          </cell>
          <cell r="BE235">
            <v>44.04</v>
          </cell>
          <cell r="BF235">
            <v>0</v>
          </cell>
          <cell r="BG235">
            <v>294760</v>
          </cell>
          <cell r="BH235">
            <v>0</v>
          </cell>
          <cell r="BI235">
            <v>46.58</v>
          </cell>
          <cell r="BJ235">
            <v>0</v>
          </cell>
          <cell r="BK235">
            <v>316140</v>
          </cell>
          <cell r="BL235">
            <v>0</v>
          </cell>
          <cell r="BM235">
            <v>0</v>
          </cell>
          <cell r="BN235">
            <v>0</v>
          </cell>
          <cell r="BO235">
            <v>8089.7853105219892</v>
          </cell>
          <cell r="BP235">
            <v>5.2689663621322325</v>
          </cell>
          <cell r="BQ235">
            <v>50.640939597315437</v>
          </cell>
          <cell r="BR235">
            <v>0</v>
          </cell>
          <cell r="BS235">
            <v>376836.44508233009</v>
          </cell>
          <cell r="BT235">
            <v>0</v>
          </cell>
          <cell r="BU235">
            <v>37879.422818791936</v>
          </cell>
          <cell r="BW235">
            <v>0</v>
          </cell>
          <cell r="BY235">
            <v>37879.422818791936</v>
          </cell>
          <cell r="CA235">
            <v>73639.645082330084</v>
          </cell>
          <cell r="CC235">
            <v>51.188552188552187</v>
          </cell>
          <cell r="CD235">
            <v>0</v>
          </cell>
          <cell r="CE235">
            <v>395994.63973063976</v>
          </cell>
          <cell r="CF235">
            <v>0</v>
          </cell>
          <cell r="CG235">
            <v>39722.316498316497</v>
          </cell>
          <cell r="CH235">
            <v>0</v>
          </cell>
          <cell r="CI235">
            <v>0</v>
          </cell>
          <cell r="CJ235">
            <v>0</v>
          </cell>
          <cell r="CK235">
            <v>39722.316498316497</v>
          </cell>
          <cell r="CL235">
            <v>0</v>
          </cell>
          <cell r="CM235">
            <v>64128.194648309669</v>
          </cell>
          <cell r="CN235">
            <v>0</v>
          </cell>
          <cell r="CO235">
            <v>44.286195286195287</v>
          </cell>
          <cell r="CP235">
            <v>0</v>
          </cell>
          <cell r="CQ235">
            <v>344900.88888888888</v>
          </cell>
          <cell r="CS235">
            <v>35916.104377104377</v>
          </cell>
          <cell r="CU235">
            <v>0</v>
          </cell>
          <cell r="CW235">
            <v>35916.104377104377</v>
          </cell>
          <cell r="CY235">
            <v>35774</v>
          </cell>
          <cell r="DA235">
            <v>48.442567567567558</v>
          </cell>
          <cell r="DB235">
            <v>0</v>
          </cell>
          <cell r="DC235">
            <v>414058</v>
          </cell>
          <cell r="DD235">
            <v>0</v>
          </cell>
          <cell r="DE235">
            <v>40537</v>
          </cell>
          <cell r="DF235">
            <v>0</v>
          </cell>
          <cell r="DG235">
            <v>6626</v>
          </cell>
          <cell r="DH235">
            <v>0</v>
          </cell>
          <cell r="DI235">
            <v>40537</v>
          </cell>
          <cell r="DJ235">
            <v>0</v>
          </cell>
          <cell r="DK235">
            <v>76820</v>
          </cell>
          <cell r="DL235">
            <v>0</v>
          </cell>
          <cell r="DM235">
            <v>45.380978394167094</v>
          </cell>
          <cell r="DN235">
            <v>0</v>
          </cell>
          <cell r="DO235">
            <v>422723</v>
          </cell>
          <cell r="DQ235">
            <v>40526</v>
          </cell>
          <cell r="DS235">
            <v>0</v>
          </cell>
          <cell r="DU235">
            <v>40526</v>
          </cell>
          <cell r="DW235">
            <v>50159.26666666667</v>
          </cell>
          <cell r="DY235">
            <v>38.989655172413791</v>
          </cell>
          <cell r="DZ235">
            <v>0</v>
          </cell>
          <cell r="EA235">
            <v>364483</v>
          </cell>
          <cell r="EC235">
            <v>34818</v>
          </cell>
          <cell r="EE235">
            <v>0</v>
          </cell>
          <cell r="EG235">
            <v>34818</v>
          </cell>
          <cell r="EI235">
            <v>32861.844444444447</v>
          </cell>
          <cell r="EK235">
            <v>34</v>
          </cell>
          <cell r="EL235">
            <v>0</v>
          </cell>
          <cell r="EM235">
            <v>306057</v>
          </cell>
          <cell r="EN235">
            <v>0</v>
          </cell>
          <cell r="EO235">
            <v>30362</v>
          </cell>
          <cell r="EP235">
            <v>0</v>
          </cell>
          <cell r="EQ235">
            <v>0</v>
          </cell>
          <cell r="ER235">
            <v>0</v>
          </cell>
          <cell r="ES235">
            <v>30362</v>
          </cell>
          <cell r="ET235">
            <v>0</v>
          </cell>
          <cell r="EU235">
            <v>3466</v>
          </cell>
          <cell r="EV235">
            <v>0</v>
          </cell>
          <cell r="EW235">
            <v>36.771207087486161</v>
          </cell>
          <cell r="EX235">
            <v>0</v>
          </cell>
          <cell r="EY235">
            <v>344632</v>
          </cell>
          <cell r="EZ235">
            <v>0</v>
          </cell>
          <cell r="FA235">
            <v>32693</v>
          </cell>
          <cell r="FB235">
            <v>0</v>
          </cell>
          <cell r="FC235">
            <v>0</v>
          </cell>
          <cell r="FD235">
            <v>0</v>
          </cell>
          <cell r="FE235">
            <v>32693</v>
          </cell>
          <cell r="FF235">
            <v>0</v>
          </cell>
          <cell r="FG235">
            <v>38575</v>
          </cell>
          <cell r="FH235">
            <v>0</v>
          </cell>
          <cell r="FI235">
            <v>26</v>
          </cell>
          <cell r="FJ235">
            <v>0</v>
          </cell>
          <cell r="FK235">
            <v>266266</v>
          </cell>
          <cell r="FL235">
            <v>0</v>
          </cell>
          <cell r="FM235">
            <v>23218</v>
          </cell>
          <cell r="FN235">
            <v>0</v>
          </cell>
          <cell r="FO235">
            <v>0</v>
          </cell>
          <cell r="FQ235">
            <v>23218</v>
          </cell>
          <cell r="FS235">
            <v>9229.6092108139019</v>
          </cell>
          <cell r="FU235">
            <v>30.050505050505052</v>
          </cell>
          <cell r="FV235">
            <v>0</v>
          </cell>
          <cell r="FW235">
            <v>320683</v>
          </cell>
          <cell r="FX235">
            <v>0</v>
          </cell>
          <cell r="FY235">
            <v>26835</v>
          </cell>
          <cell r="FZ235">
            <v>0</v>
          </cell>
          <cell r="GA235">
            <v>0</v>
          </cell>
          <cell r="GB235">
            <v>0</v>
          </cell>
          <cell r="GC235">
            <v>26835</v>
          </cell>
          <cell r="GE235">
            <v>62368.862593643651</v>
          </cell>
          <cell r="GG235">
            <v>31.822147651006709</v>
          </cell>
          <cell r="GH235">
            <v>0</v>
          </cell>
          <cell r="GI235">
            <v>355758</v>
          </cell>
          <cell r="GJ235">
            <v>0</v>
          </cell>
          <cell r="GK235">
            <v>28417</v>
          </cell>
          <cell r="GL235">
            <v>0</v>
          </cell>
          <cell r="GM235">
            <v>0</v>
          </cell>
          <cell r="GO235">
            <v>28417</v>
          </cell>
          <cell r="GQ235">
            <v>33745.113385481811</v>
          </cell>
          <cell r="HE235">
            <v>-226</v>
          </cell>
        </row>
        <row r="236">
          <cell r="A236">
            <v>227</v>
          </cell>
          <cell r="B236" t="str">
            <v>PALMER</v>
          </cell>
          <cell r="E236">
            <v>0</v>
          </cell>
          <cell r="F236">
            <v>0</v>
          </cell>
          <cell r="J236">
            <v>0</v>
          </cell>
          <cell r="K236">
            <v>0</v>
          </cell>
          <cell r="L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F236">
            <v>1</v>
          </cell>
          <cell r="AG236">
            <v>0</v>
          </cell>
          <cell r="AH236">
            <v>6168</v>
          </cell>
          <cell r="AJ236">
            <v>0</v>
          </cell>
          <cell r="AL236">
            <v>6168</v>
          </cell>
          <cell r="AN236">
            <v>0</v>
          </cell>
          <cell r="AO236">
            <v>1.51</v>
          </cell>
          <cell r="AP236">
            <v>0</v>
          </cell>
          <cell r="AQ236">
            <v>9157</v>
          </cell>
          <cell r="AR236">
            <v>0</v>
          </cell>
          <cell r="AS236">
            <v>0</v>
          </cell>
          <cell r="AT236">
            <v>0</v>
          </cell>
          <cell r="AU236">
            <v>6690</v>
          </cell>
          <cell r="AW236">
            <v>3</v>
          </cell>
          <cell r="AY236">
            <v>19650</v>
          </cell>
          <cell r="AZ236">
            <v>0</v>
          </cell>
          <cell r="BA236">
            <v>0</v>
          </cell>
          <cell r="BB236">
            <v>0</v>
          </cell>
          <cell r="BC236">
            <v>13134</v>
          </cell>
          <cell r="BD236">
            <v>19</v>
          </cell>
          <cell r="BE236">
            <v>3.53</v>
          </cell>
          <cell r="BF236">
            <v>0</v>
          </cell>
          <cell r="BG236">
            <v>24512</v>
          </cell>
          <cell r="BH236">
            <v>0</v>
          </cell>
          <cell r="BI236">
            <v>3.86</v>
          </cell>
          <cell r="BJ236">
            <v>0</v>
          </cell>
          <cell r="BK236">
            <v>31891</v>
          </cell>
          <cell r="BL236">
            <v>0</v>
          </cell>
          <cell r="BM236">
            <v>0</v>
          </cell>
          <cell r="BN236">
            <v>0</v>
          </cell>
          <cell r="BO236">
            <v>4433.1034928207155</v>
          </cell>
          <cell r="BP236">
            <v>2.8873291795689511</v>
          </cell>
          <cell r="BQ236">
            <v>8.8775510204081627</v>
          </cell>
          <cell r="BR236">
            <v>0</v>
          </cell>
          <cell r="BS236">
            <v>66331.705219890006</v>
          </cell>
          <cell r="BT236">
            <v>0</v>
          </cell>
          <cell r="BU236">
            <v>6612.7903998302909</v>
          </cell>
          <cell r="BW236">
            <v>0</v>
          </cell>
          <cell r="BY236">
            <v>6612.7903998302909</v>
          </cell>
          <cell r="CA236">
            <v>40812.905219890003</v>
          </cell>
          <cell r="CC236">
            <v>7</v>
          </cell>
          <cell r="CD236">
            <v>0</v>
          </cell>
          <cell r="CE236">
            <v>55325.407299624101</v>
          </cell>
          <cell r="CF236">
            <v>0</v>
          </cell>
          <cell r="CG236">
            <v>5414.3101733963858</v>
          </cell>
          <cell r="CH236">
            <v>0</v>
          </cell>
          <cell r="CI236">
            <v>0</v>
          </cell>
          <cell r="CJ236">
            <v>0</v>
          </cell>
          <cell r="CK236">
            <v>5414.3101733963858</v>
          </cell>
          <cell r="CL236">
            <v>0</v>
          </cell>
          <cell r="CM236">
            <v>23616</v>
          </cell>
          <cell r="CN236">
            <v>0</v>
          </cell>
          <cell r="CO236">
            <v>4</v>
          </cell>
          <cell r="CP236">
            <v>0</v>
          </cell>
          <cell r="CQ236">
            <v>36363.863758298299</v>
          </cell>
          <cell r="CS236">
            <v>3237.8709127458719</v>
          </cell>
          <cell r="CU236">
            <v>0</v>
          </cell>
          <cell r="CW236">
            <v>3237.8709127458719</v>
          </cell>
          <cell r="CY236">
            <v>13776</v>
          </cell>
          <cell r="DA236">
            <v>6.9264214046822747</v>
          </cell>
          <cell r="DB236">
            <v>0</v>
          </cell>
          <cell r="DC236">
            <v>65283</v>
          </cell>
          <cell r="DD236">
            <v>0</v>
          </cell>
          <cell r="DE236">
            <v>5802</v>
          </cell>
          <cell r="DF236">
            <v>0</v>
          </cell>
          <cell r="DG236">
            <v>0</v>
          </cell>
          <cell r="DH236">
            <v>0</v>
          </cell>
          <cell r="DI236">
            <v>5802</v>
          </cell>
          <cell r="DJ236">
            <v>0</v>
          </cell>
          <cell r="DK236">
            <v>28919</v>
          </cell>
          <cell r="DL236">
            <v>0</v>
          </cell>
          <cell r="DM236">
            <v>4</v>
          </cell>
          <cell r="DN236">
            <v>0</v>
          </cell>
          <cell r="DO236">
            <v>38115</v>
          </cell>
          <cell r="DQ236">
            <v>3527</v>
          </cell>
          <cell r="DS236">
            <v>0</v>
          </cell>
          <cell r="DU236">
            <v>3527</v>
          </cell>
          <cell r="DW236">
            <v>17351.481745021021</v>
          </cell>
          <cell r="DY236">
            <v>5</v>
          </cell>
          <cell r="DZ236">
            <v>0</v>
          </cell>
          <cell r="EA236">
            <v>44120</v>
          </cell>
          <cell r="EC236">
            <v>4421</v>
          </cell>
          <cell r="EE236">
            <v>0</v>
          </cell>
          <cell r="EG236">
            <v>4421</v>
          </cell>
          <cell r="EI236">
            <v>17572.654496680683</v>
          </cell>
          <cell r="EK236">
            <v>7.9319727891156466</v>
          </cell>
          <cell r="EL236">
            <v>0</v>
          </cell>
          <cell r="EM236">
            <v>71695</v>
          </cell>
          <cell r="EN236">
            <v>0</v>
          </cell>
          <cell r="EO236">
            <v>6986</v>
          </cell>
          <cell r="EP236">
            <v>0</v>
          </cell>
          <cell r="EQ236">
            <v>0</v>
          </cell>
          <cell r="ER236">
            <v>0</v>
          </cell>
          <cell r="ES236">
            <v>6986</v>
          </cell>
          <cell r="ET236">
            <v>0</v>
          </cell>
          <cell r="EU236">
            <v>31178</v>
          </cell>
          <cell r="EV236">
            <v>0</v>
          </cell>
          <cell r="EW236">
            <v>4</v>
          </cell>
          <cell r="EX236">
            <v>0</v>
          </cell>
          <cell r="EY236">
            <v>37952</v>
          </cell>
          <cell r="EZ236">
            <v>0</v>
          </cell>
          <cell r="FA236">
            <v>3572</v>
          </cell>
          <cell r="FB236">
            <v>0</v>
          </cell>
          <cell r="FC236">
            <v>0</v>
          </cell>
          <cell r="FD236">
            <v>0</v>
          </cell>
          <cell r="FE236">
            <v>3572</v>
          </cell>
          <cell r="FF236">
            <v>0</v>
          </cell>
          <cell r="FG236">
            <v>9295.75</v>
          </cell>
          <cell r="FH236">
            <v>0</v>
          </cell>
          <cell r="FI236">
            <v>5</v>
          </cell>
          <cell r="FJ236">
            <v>0</v>
          </cell>
          <cell r="FK236">
            <v>57014</v>
          </cell>
          <cell r="FL236">
            <v>0</v>
          </cell>
          <cell r="FM236">
            <v>4413</v>
          </cell>
          <cell r="FN236">
            <v>0</v>
          </cell>
          <cell r="FO236">
            <v>0</v>
          </cell>
          <cell r="FQ236">
            <v>4413</v>
          </cell>
          <cell r="FS236">
            <v>24841.107377688444</v>
          </cell>
          <cell r="FU236">
            <v>7</v>
          </cell>
          <cell r="FV236">
            <v>0</v>
          </cell>
          <cell r="FW236">
            <v>60803</v>
          </cell>
          <cell r="FX236">
            <v>0</v>
          </cell>
          <cell r="FY236">
            <v>5323</v>
          </cell>
          <cell r="FZ236">
            <v>0</v>
          </cell>
          <cell r="GA236">
            <v>11353</v>
          </cell>
          <cell r="GB236">
            <v>0</v>
          </cell>
          <cell r="GC236">
            <v>5323</v>
          </cell>
          <cell r="GE236">
            <v>15040.251348325699</v>
          </cell>
          <cell r="GG236">
            <v>5.5439189189189193</v>
          </cell>
          <cell r="GH236">
            <v>0</v>
          </cell>
          <cell r="GI236">
            <v>57362</v>
          </cell>
          <cell r="GJ236">
            <v>0</v>
          </cell>
          <cell r="GK236">
            <v>4923</v>
          </cell>
          <cell r="GL236">
            <v>0</v>
          </cell>
          <cell r="GM236">
            <v>0</v>
          </cell>
          <cell r="GO236">
            <v>4923</v>
          </cell>
          <cell r="GQ236">
            <v>0</v>
          </cell>
          <cell r="HE236">
            <v>-227</v>
          </cell>
        </row>
        <row r="237">
          <cell r="A237">
            <v>228</v>
          </cell>
          <cell r="B237" t="str">
            <v>PAXTON</v>
          </cell>
          <cell r="E237">
            <v>0</v>
          </cell>
          <cell r="F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L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Z237">
            <v>0</v>
          </cell>
          <cell r="BB237">
            <v>0</v>
          </cell>
          <cell r="BC237">
            <v>0</v>
          </cell>
          <cell r="BD237">
            <v>0</v>
          </cell>
          <cell r="BH237">
            <v>0</v>
          </cell>
          <cell r="BL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W237">
            <v>0</v>
          </cell>
          <cell r="BY237">
            <v>0</v>
          </cell>
          <cell r="CA237">
            <v>0</v>
          </cell>
          <cell r="CE237">
            <v>0</v>
          </cell>
          <cell r="CF237">
            <v>0</v>
          </cell>
          <cell r="CH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S237">
            <v>0</v>
          </cell>
          <cell r="CW237">
            <v>0</v>
          </cell>
          <cell r="CY237">
            <v>0</v>
          </cell>
          <cell r="DD237">
            <v>0</v>
          </cell>
          <cell r="DF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U237">
            <v>0</v>
          </cell>
          <cell r="DW237">
            <v>0</v>
          </cell>
          <cell r="EG237">
            <v>0</v>
          </cell>
          <cell r="EI237">
            <v>0</v>
          </cell>
          <cell r="EK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Q237">
            <v>0</v>
          </cell>
          <cell r="FS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E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O237">
            <v>0</v>
          </cell>
          <cell r="GQ237">
            <v>0</v>
          </cell>
          <cell r="HE237">
            <v>-228</v>
          </cell>
        </row>
        <row r="238">
          <cell r="A238">
            <v>229</v>
          </cell>
          <cell r="B238" t="str">
            <v>PEABODY</v>
          </cell>
          <cell r="C238">
            <v>3</v>
          </cell>
          <cell r="D238">
            <v>17361</v>
          </cell>
          <cell r="E238">
            <v>0</v>
          </cell>
          <cell r="F238">
            <v>0</v>
          </cell>
          <cell r="G238">
            <v>0</v>
          </cell>
          <cell r="I238">
            <v>1</v>
          </cell>
          <cell r="J238">
            <v>5997</v>
          </cell>
          <cell r="K238">
            <v>0</v>
          </cell>
          <cell r="L238">
            <v>11228</v>
          </cell>
          <cell r="M238">
            <v>0</v>
          </cell>
          <cell r="O238">
            <v>2.63</v>
          </cell>
          <cell r="P238">
            <v>0</v>
          </cell>
          <cell r="Q238">
            <v>16214</v>
          </cell>
          <cell r="R238">
            <v>0</v>
          </cell>
          <cell r="S238">
            <v>0</v>
          </cell>
          <cell r="U238">
            <v>298</v>
          </cell>
          <cell r="V238">
            <v>0</v>
          </cell>
          <cell r="W238">
            <v>2</v>
          </cell>
          <cell r="X238">
            <v>0</v>
          </cell>
          <cell r="Y238">
            <v>11716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5.51</v>
          </cell>
          <cell r="AG238">
            <v>0</v>
          </cell>
          <cell r="AH238">
            <v>30757</v>
          </cell>
          <cell r="AJ238">
            <v>0</v>
          </cell>
          <cell r="AL238">
            <v>19041</v>
          </cell>
          <cell r="AN238">
            <v>0</v>
          </cell>
          <cell r="AO238">
            <v>5</v>
          </cell>
          <cell r="AP238">
            <v>0</v>
          </cell>
          <cell r="AQ238">
            <v>33610</v>
          </cell>
          <cell r="AR238">
            <v>0</v>
          </cell>
          <cell r="AS238">
            <v>0</v>
          </cell>
          <cell r="AT238">
            <v>0</v>
          </cell>
          <cell r="AU238">
            <v>14278</v>
          </cell>
          <cell r="AW238">
            <v>2</v>
          </cell>
          <cell r="AY238">
            <v>12294</v>
          </cell>
          <cell r="AZ238">
            <v>0</v>
          </cell>
          <cell r="BA238">
            <v>0</v>
          </cell>
          <cell r="BB238">
            <v>0</v>
          </cell>
          <cell r="BC238">
            <v>8304</v>
          </cell>
          <cell r="BD238">
            <v>12</v>
          </cell>
          <cell r="BH238">
            <v>0</v>
          </cell>
          <cell r="BI238">
            <v>1</v>
          </cell>
          <cell r="BJ238">
            <v>0</v>
          </cell>
          <cell r="BK238">
            <v>7588</v>
          </cell>
          <cell r="BL238">
            <v>0</v>
          </cell>
          <cell r="BM238">
            <v>0</v>
          </cell>
          <cell r="BN238">
            <v>0</v>
          </cell>
          <cell r="BO238">
            <v>2320.9453477806164</v>
          </cell>
          <cell r="BP238">
            <v>1.5116572932902272</v>
          </cell>
          <cell r="BQ238">
            <v>4</v>
          </cell>
          <cell r="BR238">
            <v>0</v>
          </cell>
          <cell r="BS238">
            <v>32343.606285857124</v>
          </cell>
          <cell r="BT238">
            <v>0</v>
          </cell>
          <cell r="BU238">
            <v>2992</v>
          </cell>
          <cell r="BW238">
            <v>0</v>
          </cell>
          <cell r="BY238">
            <v>2992</v>
          </cell>
          <cell r="CA238">
            <v>29308.406285857123</v>
          </cell>
          <cell r="CC238">
            <v>11</v>
          </cell>
          <cell r="CD238">
            <v>0</v>
          </cell>
          <cell r="CE238">
            <v>86501</v>
          </cell>
          <cell r="CF238">
            <v>0</v>
          </cell>
          <cell r="CG238">
            <v>8536</v>
          </cell>
          <cell r="CH238">
            <v>0</v>
          </cell>
          <cell r="CI238">
            <v>0</v>
          </cell>
          <cell r="CJ238">
            <v>0</v>
          </cell>
          <cell r="CK238">
            <v>8536</v>
          </cell>
          <cell r="CL238">
            <v>0</v>
          </cell>
          <cell r="CM238">
            <v>72045.393714142876</v>
          </cell>
          <cell r="CN238">
            <v>0</v>
          </cell>
          <cell r="CO238">
            <v>12.742038216560509</v>
          </cell>
          <cell r="CP238">
            <v>0</v>
          </cell>
          <cell r="CQ238">
            <v>95660.207006369426</v>
          </cell>
          <cell r="CS238">
            <v>10333.792993630574</v>
          </cell>
          <cell r="CU238">
            <v>0</v>
          </cell>
          <cell r="CW238">
            <v>10333.792993630574</v>
          </cell>
          <cell r="CY238">
            <v>51555.207006369426</v>
          </cell>
          <cell r="DA238">
            <v>28.912621359223301</v>
          </cell>
          <cell r="DB238">
            <v>0</v>
          </cell>
          <cell r="DC238">
            <v>248081</v>
          </cell>
          <cell r="DD238">
            <v>10250</v>
          </cell>
          <cell r="DE238">
            <v>24547</v>
          </cell>
          <cell r="DF238">
            <v>947</v>
          </cell>
          <cell r="DG238">
            <v>0</v>
          </cell>
          <cell r="DH238">
            <v>0</v>
          </cell>
          <cell r="DI238">
            <v>24547</v>
          </cell>
          <cell r="DJ238">
            <v>0</v>
          </cell>
          <cell r="DK238">
            <v>179579</v>
          </cell>
          <cell r="DL238">
            <v>0</v>
          </cell>
          <cell r="DM238">
            <v>38.758064516129025</v>
          </cell>
          <cell r="DN238">
            <v>0</v>
          </cell>
          <cell r="DO238">
            <v>328810</v>
          </cell>
          <cell r="DQ238">
            <v>34605</v>
          </cell>
          <cell r="DS238">
            <v>0</v>
          </cell>
          <cell r="DU238">
            <v>34605</v>
          </cell>
          <cell r="DW238">
            <v>186095.15859872609</v>
          </cell>
          <cell r="DY238">
            <v>38.149785990186871</v>
          </cell>
          <cell r="DZ238">
            <v>0</v>
          </cell>
          <cell r="EA238">
            <v>297773</v>
          </cell>
          <cell r="EC238">
            <v>31561</v>
          </cell>
          <cell r="EE238">
            <v>25475</v>
          </cell>
          <cell r="EG238">
            <v>31561</v>
          </cell>
          <cell r="EI238">
            <v>115555.71719745224</v>
          </cell>
          <cell r="EK238">
            <v>44.833730785343697</v>
          </cell>
          <cell r="EL238">
            <v>0</v>
          </cell>
          <cell r="EM238">
            <v>397803</v>
          </cell>
          <cell r="EN238">
            <v>-8897</v>
          </cell>
          <cell r="EO238">
            <v>38256</v>
          </cell>
          <cell r="EP238">
            <v>-893</v>
          </cell>
          <cell r="EQ238">
            <v>19882</v>
          </cell>
          <cell r="ER238">
            <v>0</v>
          </cell>
          <cell r="ES238">
            <v>38256</v>
          </cell>
          <cell r="ET238">
            <v>-893</v>
          </cell>
          <cell r="EU238">
            <v>136421.6</v>
          </cell>
          <cell r="EV238">
            <v>-8897</v>
          </cell>
          <cell r="EW238">
            <v>40.950771391574918</v>
          </cell>
          <cell r="EX238">
            <v>0</v>
          </cell>
          <cell r="EY238">
            <v>354691</v>
          </cell>
          <cell r="EZ238">
            <v>0</v>
          </cell>
          <cell r="FA238">
            <v>33641</v>
          </cell>
          <cell r="FB238">
            <v>0</v>
          </cell>
          <cell r="FC238">
            <v>31338</v>
          </cell>
          <cell r="FD238">
            <v>0</v>
          </cell>
          <cell r="FE238">
            <v>33641</v>
          </cell>
          <cell r="FF238">
            <v>0</v>
          </cell>
          <cell r="FG238">
            <v>25007.5</v>
          </cell>
          <cell r="FH238">
            <v>0</v>
          </cell>
          <cell r="FI238">
            <v>43.853377892465844</v>
          </cell>
          <cell r="FJ238">
            <v>0</v>
          </cell>
          <cell r="FK238">
            <v>454071</v>
          </cell>
          <cell r="FL238">
            <v>0</v>
          </cell>
          <cell r="FM238">
            <v>39106</v>
          </cell>
          <cell r="FN238">
            <v>0</v>
          </cell>
          <cell r="FO238">
            <v>0</v>
          </cell>
          <cell r="FQ238">
            <v>39106</v>
          </cell>
          <cell r="FS238">
            <v>127560.73610978357</v>
          </cell>
          <cell r="FU238">
            <v>48.891946824492535</v>
          </cell>
          <cell r="FV238">
            <v>0</v>
          </cell>
          <cell r="FW238">
            <v>466800</v>
          </cell>
          <cell r="FX238">
            <v>0</v>
          </cell>
          <cell r="FY238">
            <v>40791</v>
          </cell>
          <cell r="FZ238">
            <v>0</v>
          </cell>
          <cell r="GA238">
            <v>37896</v>
          </cell>
          <cell r="GB238">
            <v>0</v>
          </cell>
          <cell r="GC238">
            <v>40791</v>
          </cell>
          <cell r="GE238">
            <v>63094.186643584748</v>
          </cell>
          <cell r="GG238">
            <v>54.738278646467023</v>
          </cell>
          <cell r="GH238">
            <v>0</v>
          </cell>
          <cell r="GI238">
            <v>546894</v>
          </cell>
          <cell r="GJ238">
            <v>0</v>
          </cell>
          <cell r="GK238">
            <v>46131</v>
          </cell>
          <cell r="GL238">
            <v>0</v>
          </cell>
          <cell r="GM238">
            <v>34515</v>
          </cell>
          <cell r="GO238">
            <v>46131</v>
          </cell>
          <cell r="GQ238">
            <v>77057.194910813399</v>
          </cell>
          <cell r="HE238">
            <v>-229</v>
          </cell>
        </row>
        <row r="239">
          <cell r="A239">
            <v>230</v>
          </cell>
          <cell r="B239" t="str">
            <v>PELHAM</v>
          </cell>
          <cell r="E239">
            <v>0</v>
          </cell>
          <cell r="F239">
            <v>0</v>
          </cell>
          <cell r="J239">
            <v>0</v>
          </cell>
          <cell r="K239">
            <v>0</v>
          </cell>
          <cell r="L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L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Z239">
            <v>0</v>
          </cell>
          <cell r="BB239">
            <v>0</v>
          </cell>
          <cell r="BC239">
            <v>0</v>
          </cell>
          <cell r="BD239">
            <v>0</v>
          </cell>
          <cell r="BH239">
            <v>0</v>
          </cell>
          <cell r="BL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W239">
            <v>0</v>
          </cell>
          <cell r="BY239">
            <v>0</v>
          </cell>
          <cell r="CA239">
            <v>0</v>
          </cell>
          <cell r="CE239">
            <v>0</v>
          </cell>
          <cell r="CF239">
            <v>0</v>
          </cell>
          <cell r="CH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S239">
            <v>0</v>
          </cell>
          <cell r="CW239">
            <v>0</v>
          </cell>
          <cell r="CY239">
            <v>0</v>
          </cell>
          <cell r="DD239">
            <v>0</v>
          </cell>
          <cell r="DF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1</v>
          </cell>
          <cell r="DN239">
            <v>0</v>
          </cell>
          <cell r="DO239">
            <v>0</v>
          </cell>
          <cell r="DQ239">
            <v>0</v>
          </cell>
          <cell r="DS239">
            <v>19810</v>
          </cell>
          <cell r="DU239">
            <v>0</v>
          </cell>
          <cell r="DW239">
            <v>0</v>
          </cell>
          <cell r="DY239">
            <v>2</v>
          </cell>
          <cell r="DZ239">
            <v>0</v>
          </cell>
          <cell r="EA239">
            <v>45250</v>
          </cell>
          <cell r="EC239">
            <v>1786</v>
          </cell>
          <cell r="EE239">
            <v>0</v>
          </cell>
          <cell r="EG239">
            <v>1786</v>
          </cell>
          <cell r="EI239">
            <v>45250</v>
          </cell>
          <cell r="EK239">
            <v>3</v>
          </cell>
          <cell r="EL239">
            <v>0</v>
          </cell>
          <cell r="EM239">
            <v>61472</v>
          </cell>
          <cell r="EN239">
            <v>0</v>
          </cell>
          <cell r="EO239">
            <v>2679</v>
          </cell>
          <cell r="EP239">
            <v>0</v>
          </cell>
          <cell r="EQ239">
            <v>0</v>
          </cell>
          <cell r="ER239">
            <v>0</v>
          </cell>
          <cell r="ES239">
            <v>2679</v>
          </cell>
          <cell r="ET239">
            <v>0</v>
          </cell>
          <cell r="EU239">
            <v>43372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22155.5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Q239">
            <v>0</v>
          </cell>
          <cell r="FS239">
            <v>3881.3407807601579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  <cell r="GC239">
            <v>0</v>
          </cell>
          <cell r="GE239">
            <v>3948.3915228673063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O239">
            <v>0</v>
          </cell>
          <cell r="GQ239">
            <v>0</v>
          </cell>
          <cell r="HE239">
            <v>-230</v>
          </cell>
        </row>
        <row r="240">
          <cell r="A240">
            <v>231</v>
          </cell>
          <cell r="B240" t="str">
            <v>PEMBROKE</v>
          </cell>
          <cell r="E240">
            <v>0</v>
          </cell>
          <cell r="F240">
            <v>0</v>
          </cell>
          <cell r="J240">
            <v>0</v>
          </cell>
          <cell r="K240">
            <v>0</v>
          </cell>
          <cell r="L240">
            <v>5589</v>
          </cell>
          <cell r="O240">
            <v>1</v>
          </cell>
          <cell r="P240">
            <v>0</v>
          </cell>
          <cell r="Q240">
            <v>5108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1</v>
          </cell>
          <cell r="X240">
            <v>0</v>
          </cell>
          <cell r="Y240">
            <v>4733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2</v>
          </cell>
          <cell r="AG240">
            <v>0</v>
          </cell>
          <cell r="AH240">
            <v>10424</v>
          </cell>
          <cell r="AJ240">
            <v>0</v>
          </cell>
          <cell r="AL240">
            <v>5691</v>
          </cell>
          <cell r="AN240">
            <v>0</v>
          </cell>
          <cell r="AO240">
            <v>2.89</v>
          </cell>
          <cell r="AP240">
            <v>0</v>
          </cell>
          <cell r="AQ240">
            <v>16161</v>
          </cell>
          <cell r="AR240">
            <v>0</v>
          </cell>
          <cell r="AS240">
            <v>0</v>
          </cell>
          <cell r="AT240">
            <v>0</v>
          </cell>
          <cell r="AU240">
            <v>9152</v>
          </cell>
          <cell r="AW240">
            <v>6.91</v>
          </cell>
          <cell r="AY240">
            <v>42482</v>
          </cell>
          <cell r="AZ240">
            <v>0</v>
          </cell>
          <cell r="BA240">
            <v>0</v>
          </cell>
          <cell r="BB240">
            <v>0</v>
          </cell>
          <cell r="BC240">
            <v>28522</v>
          </cell>
          <cell r="BD240">
            <v>42</v>
          </cell>
          <cell r="BE240">
            <v>3</v>
          </cell>
          <cell r="BF240">
            <v>0</v>
          </cell>
          <cell r="BG240">
            <v>20604</v>
          </cell>
          <cell r="BH240">
            <v>0</v>
          </cell>
          <cell r="BI240">
            <v>6.74</v>
          </cell>
          <cell r="BJ240">
            <v>0</v>
          </cell>
          <cell r="BK240">
            <v>40096</v>
          </cell>
          <cell r="BL240">
            <v>0</v>
          </cell>
          <cell r="BM240">
            <v>0</v>
          </cell>
          <cell r="BN240">
            <v>0</v>
          </cell>
          <cell r="BO240">
            <v>9182.3547335942549</v>
          </cell>
          <cell r="BP240">
            <v>5.9805688728902169</v>
          </cell>
          <cell r="BQ240">
            <v>10.201413427561837</v>
          </cell>
          <cell r="BR240">
            <v>0</v>
          </cell>
          <cell r="BS240">
            <v>73428.882745701703</v>
          </cell>
          <cell r="BT240">
            <v>0</v>
          </cell>
          <cell r="BU240">
            <v>7622.1351487993861</v>
          </cell>
          <cell r="BW240">
            <v>0</v>
          </cell>
          <cell r="BY240">
            <v>7622.1351487993861</v>
          </cell>
          <cell r="CA240">
            <v>45028.0827457017</v>
          </cell>
          <cell r="CC240">
            <v>9.6851211072664363</v>
          </cell>
          <cell r="CD240">
            <v>0</v>
          </cell>
          <cell r="CE240">
            <v>71621.470588235301</v>
          </cell>
          <cell r="CF240">
            <v>0</v>
          </cell>
          <cell r="CG240">
            <v>7515.6539792387539</v>
          </cell>
          <cell r="CH240">
            <v>0</v>
          </cell>
          <cell r="CI240">
            <v>0</v>
          </cell>
          <cell r="CJ240">
            <v>0</v>
          </cell>
          <cell r="CK240">
            <v>7515.6539792387539</v>
          </cell>
          <cell r="CL240">
            <v>0</v>
          </cell>
          <cell r="CM240">
            <v>27797</v>
          </cell>
          <cell r="CN240">
            <v>0</v>
          </cell>
          <cell r="CO240">
            <v>16.989619377162629</v>
          </cell>
          <cell r="CP240">
            <v>0</v>
          </cell>
          <cell r="CQ240">
            <v>122111.60899653978</v>
          </cell>
          <cell r="CS240">
            <v>12591.546712802769</v>
          </cell>
          <cell r="CU240">
            <v>13006.110165199587</v>
          </cell>
          <cell r="CW240">
            <v>12591.546712802769</v>
          </cell>
          <cell r="CY240">
            <v>63823.138408304483</v>
          </cell>
          <cell r="DA240">
            <v>17.611486486486488</v>
          </cell>
          <cell r="DB240">
            <v>0</v>
          </cell>
          <cell r="DC240">
            <v>146817</v>
          </cell>
          <cell r="DD240">
            <v>0</v>
          </cell>
          <cell r="DE240">
            <v>14929</v>
          </cell>
          <cell r="DF240">
            <v>0</v>
          </cell>
          <cell r="DG240">
            <v>0</v>
          </cell>
          <cell r="DH240">
            <v>0</v>
          </cell>
          <cell r="DI240">
            <v>14929</v>
          </cell>
          <cell r="DJ240">
            <v>0</v>
          </cell>
          <cell r="DK240">
            <v>54999</v>
          </cell>
          <cell r="DL240">
            <v>0</v>
          </cell>
          <cell r="DM240">
            <v>11.135593220338983</v>
          </cell>
          <cell r="DN240">
            <v>0</v>
          </cell>
          <cell r="DO240">
            <v>92162</v>
          </cell>
          <cell r="DQ240">
            <v>9945</v>
          </cell>
          <cell r="DS240">
            <v>0</v>
          </cell>
          <cell r="DU240">
            <v>9945</v>
          </cell>
          <cell r="DW240">
            <v>35019.289965397926</v>
          </cell>
          <cell r="DY240">
            <v>13.563573883161512</v>
          </cell>
          <cell r="DZ240">
            <v>0</v>
          </cell>
          <cell r="EA240">
            <v>109225</v>
          </cell>
          <cell r="EC240">
            <v>12112</v>
          </cell>
          <cell r="EE240">
            <v>0</v>
          </cell>
          <cell r="EG240">
            <v>12112</v>
          </cell>
          <cell r="EI240">
            <v>26945.156401384087</v>
          </cell>
          <cell r="EK240">
            <v>15</v>
          </cell>
          <cell r="EL240">
            <v>0</v>
          </cell>
          <cell r="EM240">
            <v>123165</v>
          </cell>
          <cell r="EN240">
            <v>0</v>
          </cell>
          <cell r="EO240">
            <v>13395</v>
          </cell>
          <cell r="EP240">
            <v>0</v>
          </cell>
          <cell r="EQ240">
            <v>0</v>
          </cell>
          <cell r="ER240">
            <v>0</v>
          </cell>
          <cell r="ES240">
            <v>13395</v>
          </cell>
          <cell r="ET240">
            <v>0</v>
          </cell>
          <cell r="EU240">
            <v>24177.8</v>
          </cell>
          <cell r="EV240">
            <v>0</v>
          </cell>
          <cell r="EW240">
            <v>16.300035795251162</v>
          </cell>
          <cell r="EX240">
            <v>0</v>
          </cell>
          <cell r="EY240">
            <v>124093</v>
          </cell>
          <cell r="EZ240">
            <v>0</v>
          </cell>
          <cell r="FA240">
            <v>13663</v>
          </cell>
          <cell r="FB240">
            <v>0</v>
          </cell>
          <cell r="FC240">
            <v>9959</v>
          </cell>
          <cell r="FD240">
            <v>0</v>
          </cell>
          <cell r="FE240">
            <v>13663</v>
          </cell>
          <cell r="FF240">
            <v>0</v>
          </cell>
          <cell r="FG240">
            <v>11238.2</v>
          </cell>
          <cell r="FH240">
            <v>0</v>
          </cell>
          <cell r="FI240">
            <v>27.282312925170068</v>
          </cell>
          <cell r="FJ240">
            <v>0</v>
          </cell>
          <cell r="FK240">
            <v>193758</v>
          </cell>
          <cell r="FL240">
            <v>0</v>
          </cell>
          <cell r="FM240">
            <v>19878</v>
          </cell>
          <cell r="FN240">
            <v>0</v>
          </cell>
          <cell r="FO240">
            <v>52098</v>
          </cell>
          <cell r="FQ240">
            <v>19878</v>
          </cell>
          <cell r="FS240">
            <v>70230.686517998256</v>
          </cell>
          <cell r="FU240">
            <v>30.525423728813557</v>
          </cell>
          <cell r="FV240">
            <v>0</v>
          </cell>
          <cell r="FW240">
            <v>282842</v>
          </cell>
          <cell r="FX240">
            <v>0</v>
          </cell>
          <cell r="FY240">
            <v>26366</v>
          </cell>
          <cell r="FZ240">
            <v>0</v>
          </cell>
          <cell r="GA240">
            <v>10824</v>
          </cell>
          <cell r="GB240">
            <v>0</v>
          </cell>
          <cell r="GC240">
            <v>26366</v>
          </cell>
          <cell r="GE240">
            <v>107306.3384474779</v>
          </cell>
          <cell r="GG240">
            <v>28.347749239305529</v>
          </cell>
          <cell r="GH240">
            <v>0</v>
          </cell>
          <cell r="GI240">
            <v>288476</v>
          </cell>
          <cell r="GJ240">
            <v>0</v>
          </cell>
          <cell r="GK240">
            <v>25315</v>
          </cell>
          <cell r="GL240">
            <v>0</v>
          </cell>
          <cell r="GM240">
            <v>0</v>
          </cell>
          <cell r="GO240">
            <v>25315</v>
          </cell>
          <cell r="GQ240">
            <v>5420.384000393572</v>
          </cell>
          <cell r="HE240">
            <v>-231</v>
          </cell>
        </row>
        <row r="241">
          <cell r="A241">
            <v>232</v>
          </cell>
          <cell r="B241" t="str">
            <v>PEPPERELL</v>
          </cell>
          <cell r="E241">
            <v>0</v>
          </cell>
          <cell r="F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L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Z241">
            <v>0</v>
          </cell>
          <cell r="BB241">
            <v>0</v>
          </cell>
          <cell r="BC241">
            <v>0</v>
          </cell>
          <cell r="BD241">
            <v>0</v>
          </cell>
          <cell r="BH241">
            <v>0</v>
          </cell>
          <cell r="BL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W241">
            <v>0</v>
          </cell>
          <cell r="BY241">
            <v>0</v>
          </cell>
          <cell r="CA241">
            <v>0</v>
          </cell>
          <cell r="CE241">
            <v>0</v>
          </cell>
          <cell r="CF241">
            <v>0</v>
          </cell>
          <cell r="CH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S241">
            <v>0</v>
          </cell>
          <cell r="CW241">
            <v>0</v>
          </cell>
          <cell r="CY241">
            <v>0</v>
          </cell>
          <cell r="DD241">
            <v>0</v>
          </cell>
          <cell r="DF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U241">
            <v>0</v>
          </cell>
          <cell r="DW241">
            <v>0</v>
          </cell>
          <cell r="EG241">
            <v>0</v>
          </cell>
          <cell r="EI241">
            <v>0</v>
          </cell>
          <cell r="EK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Q241">
            <v>0</v>
          </cell>
          <cell r="FS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E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0</v>
          </cell>
          <cell r="GM241">
            <v>0</v>
          </cell>
          <cell r="GO241">
            <v>0</v>
          </cell>
          <cell r="GQ241">
            <v>0</v>
          </cell>
          <cell r="HE241">
            <v>-232</v>
          </cell>
        </row>
        <row r="242">
          <cell r="A242">
            <v>233</v>
          </cell>
          <cell r="B242" t="str">
            <v>PERU</v>
          </cell>
          <cell r="E242">
            <v>0</v>
          </cell>
          <cell r="F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L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Z242">
            <v>0</v>
          </cell>
          <cell r="BB242">
            <v>0</v>
          </cell>
          <cell r="BC242">
            <v>0</v>
          </cell>
          <cell r="BD242">
            <v>0</v>
          </cell>
          <cell r="BH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W242">
            <v>0</v>
          </cell>
          <cell r="BY242">
            <v>0</v>
          </cell>
          <cell r="CA242">
            <v>0</v>
          </cell>
          <cell r="CE242">
            <v>0</v>
          </cell>
          <cell r="CF242">
            <v>0</v>
          </cell>
          <cell r="CH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S242">
            <v>0</v>
          </cell>
          <cell r="CW242">
            <v>0</v>
          </cell>
          <cell r="CY242">
            <v>0</v>
          </cell>
          <cell r="DD242">
            <v>0</v>
          </cell>
          <cell r="DF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U242">
            <v>0</v>
          </cell>
          <cell r="DW242">
            <v>0</v>
          </cell>
          <cell r="EG242">
            <v>0</v>
          </cell>
          <cell r="EI242">
            <v>0</v>
          </cell>
          <cell r="EK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Q242">
            <v>0</v>
          </cell>
          <cell r="FS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E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O242">
            <v>0</v>
          </cell>
          <cell r="GQ242">
            <v>0</v>
          </cell>
          <cell r="HE242">
            <v>-233</v>
          </cell>
        </row>
        <row r="243">
          <cell r="A243">
            <v>234</v>
          </cell>
          <cell r="B243" t="str">
            <v>PETERSHAM</v>
          </cell>
          <cell r="E243">
            <v>0</v>
          </cell>
          <cell r="F243">
            <v>0</v>
          </cell>
          <cell r="J243">
            <v>0</v>
          </cell>
          <cell r="K243">
            <v>0</v>
          </cell>
          <cell r="L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L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Z243">
            <v>0</v>
          </cell>
          <cell r="BB243">
            <v>0</v>
          </cell>
          <cell r="BC243">
            <v>0</v>
          </cell>
          <cell r="BD243">
            <v>0</v>
          </cell>
          <cell r="BH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W243">
            <v>0</v>
          </cell>
          <cell r="BY243">
            <v>0</v>
          </cell>
          <cell r="CA243">
            <v>0</v>
          </cell>
          <cell r="CE243">
            <v>0</v>
          </cell>
          <cell r="CF243">
            <v>0</v>
          </cell>
          <cell r="CH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S243">
            <v>0</v>
          </cell>
          <cell r="CW243">
            <v>0</v>
          </cell>
          <cell r="CY243">
            <v>0</v>
          </cell>
          <cell r="DD243">
            <v>0</v>
          </cell>
          <cell r="DF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U243">
            <v>0</v>
          </cell>
          <cell r="DW243">
            <v>0</v>
          </cell>
          <cell r="EG243">
            <v>0</v>
          </cell>
          <cell r="EI243">
            <v>0</v>
          </cell>
          <cell r="EK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Q243">
            <v>0</v>
          </cell>
          <cell r="FS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E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O243">
            <v>0</v>
          </cell>
          <cell r="GQ243">
            <v>0</v>
          </cell>
          <cell r="HE243">
            <v>-234</v>
          </cell>
        </row>
        <row r="244">
          <cell r="A244">
            <v>235</v>
          </cell>
          <cell r="B244" t="str">
            <v>PHILLIPSTON</v>
          </cell>
          <cell r="E244">
            <v>0</v>
          </cell>
          <cell r="F244">
            <v>0</v>
          </cell>
          <cell r="J244">
            <v>0</v>
          </cell>
          <cell r="K244">
            <v>0</v>
          </cell>
          <cell r="L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L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Z244">
            <v>0</v>
          </cell>
          <cell r="BB244">
            <v>0</v>
          </cell>
          <cell r="BC244">
            <v>0</v>
          </cell>
          <cell r="BD244">
            <v>0</v>
          </cell>
          <cell r="BH244">
            <v>0</v>
          </cell>
          <cell r="BL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W244">
            <v>0</v>
          </cell>
          <cell r="BY244">
            <v>0</v>
          </cell>
          <cell r="CA244">
            <v>0</v>
          </cell>
          <cell r="CE244">
            <v>0</v>
          </cell>
          <cell r="CF244">
            <v>0</v>
          </cell>
          <cell r="CH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S244">
            <v>0</v>
          </cell>
          <cell r="CW244">
            <v>0</v>
          </cell>
          <cell r="CY244">
            <v>0</v>
          </cell>
          <cell r="DD244">
            <v>0</v>
          </cell>
          <cell r="DF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U244">
            <v>0</v>
          </cell>
          <cell r="DW244">
            <v>0</v>
          </cell>
          <cell r="EG244">
            <v>0</v>
          </cell>
          <cell r="EI244">
            <v>0</v>
          </cell>
          <cell r="EK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Q244">
            <v>0</v>
          </cell>
          <cell r="FS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E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O244">
            <v>0</v>
          </cell>
          <cell r="GQ244">
            <v>0</v>
          </cell>
          <cell r="HE244">
            <v>-235</v>
          </cell>
        </row>
        <row r="245">
          <cell r="A245">
            <v>236</v>
          </cell>
          <cell r="B245" t="str">
            <v>PITTSFIELD</v>
          </cell>
          <cell r="E245">
            <v>0</v>
          </cell>
          <cell r="F245">
            <v>0</v>
          </cell>
          <cell r="J245">
            <v>0</v>
          </cell>
          <cell r="K245">
            <v>0</v>
          </cell>
          <cell r="L245">
            <v>0</v>
          </cell>
          <cell r="Q245">
            <v>0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1</v>
          </cell>
          <cell r="X245">
            <v>0</v>
          </cell>
          <cell r="Y245">
            <v>6629</v>
          </cell>
          <cell r="Z245">
            <v>0</v>
          </cell>
          <cell r="AA245">
            <v>0</v>
          </cell>
          <cell r="AB245">
            <v>0</v>
          </cell>
          <cell r="AC245">
            <v>6629</v>
          </cell>
          <cell r="AD245">
            <v>0</v>
          </cell>
          <cell r="AE245">
            <v>0</v>
          </cell>
          <cell r="AF245">
            <v>1.61</v>
          </cell>
          <cell r="AG245">
            <v>0</v>
          </cell>
          <cell r="AH245">
            <v>10705</v>
          </cell>
          <cell r="AJ245">
            <v>0</v>
          </cell>
          <cell r="AL245">
            <v>8053</v>
          </cell>
          <cell r="AN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5097</v>
          </cell>
          <cell r="AZ245">
            <v>0</v>
          </cell>
          <cell r="BB245">
            <v>0</v>
          </cell>
          <cell r="BC245">
            <v>1451</v>
          </cell>
          <cell r="BD245">
            <v>3</v>
          </cell>
          <cell r="BH245">
            <v>0</v>
          </cell>
          <cell r="BL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W245">
            <v>0</v>
          </cell>
          <cell r="BY245">
            <v>0</v>
          </cell>
          <cell r="CA245">
            <v>0</v>
          </cell>
          <cell r="CC245">
            <v>3.0491803278688523</v>
          </cell>
          <cell r="CD245">
            <v>0</v>
          </cell>
          <cell r="CE245">
            <v>8728</v>
          </cell>
          <cell r="CF245">
            <v>0</v>
          </cell>
          <cell r="CG245">
            <v>776</v>
          </cell>
          <cell r="CH245">
            <v>0</v>
          </cell>
          <cell r="CI245">
            <v>19475.409836065573</v>
          </cell>
          <cell r="CJ245">
            <v>0</v>
          </cell>
          <cell r="CK245">
            <v>776</v>
          </cell>
          <cell r="CL245">
            <v>0</v>
          </cell>
          <cell r="CM245">
            <v>8728</v>
          </cell>
          <cell r="CN245">
            <v>0</v>
          </cell>
          <cell r="CO245">
            <v>22.232558139534884</v>
          </cell>
          <cell r="CP245">
            <v>0</v>
          </cell>
          <cell r="CQ245">
            <v>149867.72757475087</v>
          </cell>
          <cell r="CS245">
            <v>17650.70099667774</v>
          </cell>
          <cell r="CU245">
            <v>3605.5714285714284</v>
          </cell>
          <cell r="CW245">
            <v>17650.70099667774</v>
          </cell>
          <cell r="CY245">
            <v>146376.72757475087</v>
          </cell>
          <cell r="DA245">
            <v>43.64473684210526</v>
          </cell>
          <cell r="DB245">
            <v>0</v>
          </cell>
          <cell r="DC245">
            <v>343787</v>
          </cell>
          <cell r="DD245">
            <v>0</v>
          </cell>
          <cell r="DE245">
            <v>32210</v>
          </cell>
          <cell r="DF245">
            <v>0</v>
          </cell>
          <cell r="DG245">
            <v>56564</v>
          </cell>
          <cell r="DH245">
            <v>0</v>
          </cell>
          <cell r="DI245">
            <v>32210</v>
          </cell>
          <cell r="DJ245">
            <v>0</v>
          </cell>
          <cell r="DK245">
            <v>282094</v>
          </cell>
          <cell r="DL245">
            <v>0</v>
          </cell>
          <cell r="DM245">
            <v>61.102990033222596</v>
          </cell>
          <cell r="DN245">
            <v>0</v>
          </cell>
          <cell r="DO245">
            <v>568764</v>
          </cell>
          <cell r="DQ245">
            <v>52651</v>
          </cell>
          <cell r="DS245">
            <v>22549</v>
          </cell>
          <cell r="DU245">
            <v>52651</v>
          </cell>
          <cell r="DW245">
            <v>397784.45448504982</v>
          </cell>
          <cell r="DY245">
            <v>53.966777408637867</v>
          </cell>
          <cell r="DZ245">
            <v>0</v>
          </cell>
          <cell r="EA245">
            <v>558556</v>
          </cell>
          <cell r="EC245">
            <v>48193</v>
          </cell>
          <cell r="EE245">
            <v>0</v>
          </cell>
          <cell r="EG245">
            <v>48193</v>
          </cell>
          <cell r="EI245">
            <v>212553.90897009967</v>
          </cell>
          <cell r="EK245">
            <v>70.71710526315789</v>
          </cell>
          <cell r="EL245">
            <v>0</v>
          </cell>
          <cell r="EM245">
            <v>725088</v>
          </cell>
          <cell r="EN245">
            <v>0</v>
          </cell>
          <cell r="EO245">
            <v>60646</v>
          </cell>
          <cell r="EP245">
            <v>0</v>
          </cell>
          <cell r="EQ245">
            <v>32465</v>
          </cell>
          <cell r="ER245">
            <v>0</v>
          </cell>
          <cell r="ES245">
            <v>60646</v>
          </cell>
          <cell r="ET245">
            <v>0</v>
          </cell>
          <cell r="EU245">
            <v>256522.8</v>
          </cell>
          <cell r="EV245">
            <v>0</v>
          </cell>
          <cell r="EW245">
            <v>87.013289036544876</v>
          </cell>
          <cell r="EX245">
            <v>0</v>
          </cell>
          <cell r="EY245">
            <v>893383</v>
          </cell>
          <cell r="EZ245">
            <v>0</v>
          </cell>
          <cell r="FA245">
            <v>75375</v>
          </cell>
          <cell r="FB245">
            <v>0</v>
          </cell>
          <cell r="FC245">
            <v>29894</v>
          </cell>
          <cell r="FD245">
            <v>0</v>
          </cell>
          <cell r="FE245">
            <v>75375</v>
          </cell>
          <cell r="FF245">
            <v>0</v>
          </cell>
          <cell r="FG245">
            <v>209928</v>
          </cell>
          <cell r="FH245">
            <v>0</v>
          </cell>
          <cell r="FI245">
            <v>113.41721854304635</v>
          </cell>
          <cell r="FJ245">
            <v>0</v>
          </cell>
          <cell r="FK245">
            <v>1218659</v>
          </cell>
          <cell r="FL245">
            <v>0</v>
          </cell>
          <cell r="FM245">
            <v>101242</v>
          </cell>
          <cell r="FN245">
            <v>0</v>
          </cell>
          <cell r="FO245">
            <v>501</v>
          </cell>
          <cell r="FQ245">
            <v>101242</v>
          </cell>
          <cell r="FS245">
            <v>391419.41220624745</v>
          </cell>
          <cell r="FU245">
            <v>157.83277591973243</v>
          </cell>
          <cell r="FV245">
            <v>0</v>
          </cell>
          <cell r="FW245">
            <v>1644787</v>
          </cell>
          <cell r="FX245">
            <v>0</v>
          </cell>
          <cell r="FY245">
            <v>138267</v>
          </cell>
          <cell r="FZ245">
            <v>0</v>
          </cell>
          <cell r="GA245">
            <v>34548</v>
          </cell>
          <cell r="GB245">
            <v>0</v>
          </cell>
          <cell r="GC245">
            <v>138267</v>
          </cell>
          <cell r="GE245">
            <v>575540.98266828235</v>
          </cell>
          <cell r="GG245">
            <v>176.02020202020202</v>
          </cell>
          <cell r="GH245">
            <v>0</v>
          </cell>
          <cell r="GI245">
            <v>2039879</v>
          </cell>
          <cell r="GJ245">
            <v>0</v>
          </cell>
          <cell r="GK245">
            <v>155894</v>
          </cell>
          <cell r="GL245">
            <v>0</v>
          </cell>
          <cell r="GM245">
            <v>18211</v>
          </cell>
          <cell r="GO245">
            <v>155894</v>
          </cell>
          <cell r="GQ245">
            <v>380111.88418237434</v>
          </cell>
          <cell r="HE245">
            <v>-236</v>
          </cell>
        </row>
        <row r="246">
          <cell r="A246">
            <v>237</v>
          </cell>
          <cell r="B246" t="str">
            <v>PLAINFIELD</v>
          </cell>
          <cell r="E246">
            <v>0</v>
          </cell>
          <cell r="F246">
            <v>0</v>
          </cell>
          <cell r="J246">
            <v>0</v>
          </cell>
          <cell r="K246">
            <v>0</v>
          </cell>
          <cell r="L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L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Z246">
            <v>0</v>
          </cell>
          <cell r="BB246">
            <v>0</v>
          </cell>
          <cell r="BC246">
            <v>0</v>
          </cell>
          <cell r="BD246">
            <v>0</v>
          </cell>
          <cell r="BH246">
            <v>0</v>
          </cell>
          <cell r="BL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W246">
            <v>0</v>
          </cell>
          <cell r="BY246">
            <v>0</v>
          </cell>
          <cell r="CA246">
            <v>0</v>
          </cell>
          <cell r="CE246">
            <v>0</v>
          </cell>
          <cell r="CF246">
            <v>0</v>
          </cell>
          <cell r="CH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S246">
            <v>0</v>
          </cell>
          <cell r="CW246">
            <v>0</v>
          </cell>
          <cell r="CY246">
            <v>0</v>
          </cell>
          <cell r="DD246">
            <v>0</v>
          </cell>
          <cell r="DF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U246">
            <v>0</v>
          </cell>
          <cell r="DW246">
            <v>0</v>
          </cell>
          <cell r="EG246">
            <v>0</v>
          </cell>
          <cell r="EI246">
            <v>0</v>
          </cell>
          <cell r="EK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Q246">
            <v>0</v>
          </cell>
          <cell r="FS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E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O246">
            <v>0</v>
          </cell>
          <cell r="GQ246">
            <v>0</v>
          </cell>
          <cell r="HE246">
            <v>-237</v>
          </cell>
        </row>
        <row r="247">
          <cell r="A247">
            <v>238</v>
          </cell>
          <cell r="B247" t="str">
            <v>PLAINVILLE</v>
          </cell>
          <cell r="C247">
            <v>3</v>
          </cell>
          <cell r="D247">
            <v>12384</v>
          </cell>
          <cell r="E247">
            <v>0</v>
          </cell>
          <cell r="F247">
            <v>9164</v>
          </cell>
          <cell r="G247">
            <v>0</v>
          </cell>
          <cell r="I247">
            <v>3</v>
          </cell>
          <cell r="J247">
            <v>12441</v>
          </cell>
          <cell r="K247">
            <v>0</v>
          </cell>
          <cell r="L247">
            <v>16506</v>
          </cell>
          <cell r="M247">
            <v>0</v>
          </cell>
          <cell r="O247">
            <v>7.9</v>
          </cell>
          <cell r="P247">
            <v>0</v>
          </cell>
          <cell r="Q247">
            <v>36672</v>
          </cell>
          <cell r="R247">
            <v>0</v>
          </cell>
          <cell r="S247">
            <v>0</v>
          </cell>
          <cell r="U247">
            <v>8294</v>
          </cell>
          <cell r="V247">
            <v>0</v>
          </cell>
          <cell r="W247">
            <v>38.53</v>
          </cell>
          <cell r="X247">
            <v>0</v>
          </cell>
          <cell r="Y247">
            <v>186074</v>
          </cell>
          <cell r="Z247">
            <v>0</v>
          </cell>
          <cell r="AA247">
            <v>4958</v>
          </cell>
          <cell r="AB247">
            <v>0</v>
          </cell>
          <cell r="AC247">
            <v>149402</v>
          </cell>
          <cell r="AD247">
            <v>0</v>
          </cell>
          <cell r="AE247">
            <v>0</v>
          </cell>
          <cell r="AF247">
            <v>35.85</v>
          </cell>
          <cell r="AG247">
            <v>0</v>
          </cell>
          <cell r="AH247">
            <v>193949</v>
          </cell>
          <cell r="AJ247">
            <v>0</v>
          </cell>
          <cell r="AL247">
            <v>97516</v>
          </cell>
          <cell r="AN247">
            <v>0</v>
          </cell>
          <cell r="AO247">
            <v>34.93</v>
          </cell>
          <cell r="AP247">
            <v>0</v>
          </cell>
          <cell r="AQ247">
            <v>218033</v>
          </cell>
          <cell r="AR247">
            <v>0</v>
          </cell>
          <cell r="AS247">
            <v>0</v>
          </cell>
          <cell r="AT247">
            <v>0</v>
          </cell>
          <cell r="AU247">
            <v>88570</v>
          </cell>
          <cell r="AW247">
            <v>29.91</v>
          </cell>
          <cell r="AY247">
            <v>179848</v>
          </cell>
          <cell r="AZ247">
            <v>0</v>
          </cell>
          <cell r="BA247">
            <v>0</v>
          </cell>
          <cell r="BB247">
            <v>0</v>
          </cell>
          <cell r="BC247">
            <v>15668</v>
          </cell>
          <cell r="BD247">
            <v>23</v>
          </cell>
          <cell r="BE247">
            <v>36.54</v>
          </cell>
          <cell r="BF247">
            <v>0</v>
          </cell>
          <cell r="BG247">
            <v>266173</v>
          </cell>
          <cell r="BH247">
            <v>0</v>
          </cell>
          <cell r="BI247">
            <v>27.98</v>
          </cell>
          <cell r="BJ247">
            <v>0</v>
          </cell>
          <cell r="BK247">
            <v>191192</v>
          </cell>
          <cell r="BL247">
            <v>0</v>
          </cell>
          <cell r="BM247">
            <v>0</v>
          </cell>
          <cell r="BN247">
            <v>0</v>
          </cell>
          <cell r="BO247">
            <v>15842.56250504705</v>
          </cell>
          <cell r="BP247">
            <v>10.318435622823017</v>
          </cell>
          <cell r="BQ247">
            <v>22</v>
          </cell>
          <cell r="BR247">
            <v>0</v>
          </cell>
          <cell r="BS247">
            <v>165637.7330286036</v>
          </cell>
          <cell r="BT247">
            <v>0</v>
          </cell>
          <cell r="BU247">
            <v>16456</v>
          </cell>
          <cell r="BW247">
            <v>0</v>
          </cell>
          <cell r="BY247">
            <v>16456</v>
          </cell>
          <cell r="CA247">
            <v>34530</v>
          </cell>
          <cell r="CC247">
            <v>16.552083333333336</v>
          </cell>
          <cell r="CD247">
            <v>0</v>
          </cell>
          <cell r="CE247">
            <v>140002.84375</v>
          </cell>
          <cell r="CF247">
            <v>0</v>
          </cell>
          <cell r="CG247">
            <v>12844.416666666666</v>
          </cell>
          <cell r="CH247">
            <v>0</v>
          </cell>
          <cell r="CI247">
            <v>0</v>
          </cell>
          <cell r="CJ247">
            <v>0</v>
          </cell>
          <cell r="CK247">
            <v>12844.416666666666</v>
          </cell>
          <cell r="CL247">
            <v>0</v>
          </cell>
          <cell r="CM247">
            <v>0</v>
          </cell>
          <cell r="CN247">
            <v>0</v>
          </cell>
          <cell r="CO247">
            <v>17.076923076923077</v>
          </cell>
          <cell r="CP247">
            <v>0</v>
          </cell>
          <cell r="CQ247">
            <v>142116.23076923075</v>
          </cell>
          <cell r="CS247">
            <v>13038.384615384615</v>
          </cell>
          <cell r="CU247">
            <v>9680</v>
          </cell>
          <cell r="CW247">
            <v>13038.384615384615</v>
          </cell>
          <cell r="CY247">
            <v>2113.3870192307513</v>
          </cell>
          <cell r="DA247">
            <v>12</v>
          </cell>
          <cell r="DB247">
            <v>0</v>
          </cell>
          <cell r="DC247">
            <v>109740</v>
          </cell>
          <cell r="DD247">
            <v>0</v>
          </cell>
          <cell r="DE247">
            <v>10188</v>
          </cell>
          <cell r="DF247">
            <v>0</v>
          </cell>
          <cell r="DG247">
            <v>0</v>
          </cell>
          <cell r="DH247">
            <v>0</v>
          </cell>
          <cell r="DI247">
            <v>10188</v>
          </cell>
          <cell r="DJ247">
            <v>0</v>
          </cell>
          <cell r="DK247">
            <v>1268</v>
          </cell>
          <cell r="DL247">
            <v>0</v>
          </cell>
          <cell r="DM247">
            <v>7</v>
          </cell>
          <cell r="DN247">
            <v>0</v>
          </cell>
          <cell r="DO247">
            <v>69370</v>
          </cell>
          <cell r="DQ247">
            <v>6251</v>
          </cell>
          <cell r="DS247">
            <v>0</v>
          </cell>
          <cell r="DU247">
            <v>6251</v>
          </cell>
          <cell r="DW247">
            <v>845.3548076923006</v>
          </cell>
          <cell r="DY247">
            <v>8.4513888888888893</v>
          </cell>
          <cell r="DZ247">
            <v>0</v>
          </cell>
          <cell r="EA247">
            <v>78038</v>
          </cell>
          <cell r="EC247">
            <v>7141</v>
          </cell>
          <cell r="EE247">
            <v>4845</v>
          </cell>
          <cell r="EG247">
            <v>7141</v>
          </cell>
          <cell r="EI247">
            <v>8668</v>
          </cell>
          <cell r="EK247">
            <v>8.1258741258741267</v>
          </cell>
          <cell r="EL247">
            <v>0</v>
          </cell>
          <cell r="EM247">
            <v>81666</v>
          </cell>
          <cell r="EN247">
            <v>0</v>
          </cell>
          <cell r="EO247">
            <v>7223</v>
          </cell>
          <cell r="EP247">
            <v>0</v>
          </cell>
          <cell r="EQ247">
            <v>0</v>
          </cell>
          <cell r="ER247">
            <v>0</v>
          </cell>
          <cell r="ES247">
            <v>7223</v>
          </cell>
          <cell r="ET247">
            <v>0</v>
          </cell>
          <cell r="EU247">
            <v>8828.7999999999993</v>
          </cell>
          <cell r="EV247">
            <v>0</v>
          </cell>
          <cell r="EW247">
            <v>9.34375</v>
          </cell>
          <cell r="EX247">
            <v>0</v>
          </cell>
          <cell r="EY247">
            <v>101100</v>
          </cell>
          <cell r="EZ247">
            <v>0</v>
          </cell>
          <cell r="FA247">
            <v>8254</v>
          </cell>
          <cell r="FB247">
            <v>0</v>
          </cell>
          <cell r="FC247">
            <v>0</v>
          </cell>
          <cell r="FD247">
            <v>0</v>
          </cell>
          <cell r="FE247">
            <v>8254</v>
          </cell>
          <cell r="FF247">
            <v>0</v>
          </cell>
          <cell r="FG247">
            <v>23808.2</v>
          </cell>
          <cell r="FH247">
            <v>0</v>
          </cell>
          <cell r="FI247">
            <v>6</v>
          </cell>
          <cell r="FJ247">
            <v>0</v>
          </cell>
          <cell r="FK247">
            <v>60120</v>
          </cell>
          <cell r="FL247">
            <v>0</v>
          </cell>
          <cell r="FM247">
            <v>5298</v>
          </cell>
          <cell r="FN247">
            <v>0</v>
          </cell>
          <cell r="FO247">
            <v>0</v>
          </cell>
          <cell r="FQ247">
            <v>5298</v>
          </cell>
          <cell r="FS247">
            <v>5517.9066136044121</v>
          </cell>
          <cell r="FU247">
            <v>10.979238754325259</v>
          </cell>
          <cell r="FV247">
            <v>0</v>
          </cell>
          <cell r="FW247">
            <v>118126</v>
          </cell>
          <cell r="FX247">
            <v>0</v>
          </cell>
          <cell r="FY247">
            <v>9804</v>
          </cell>
          <cell r="FZ247">
            <v>0</v>
          </cell>
          <cell r="GA247">
            <v>0</v>
          </cell>
          <cell r="GB247">
            <v>0</v>
          </cell>
          <cell r="GC247">
            <v>9804</v>
          </cell>
          <cell r="GE247">
            <v>62087.251880294025</v>
          </cell>
          <cell r="GG247">
            <v>14</v>
          </cell>
          <cell r="GH247">
            <v>0</v>
          </cell>
          <cell r="GI247">
            <v>166264</v>
          </cell>
          <cell r="GJ247">
            <v>0</v>
          </cell>
          <cell r="GK247">
            <v>12502</v>
          </cell>
          <cell r="GL247">
            <v>0</v>
          </cell>
          <cell r="GM247">
            <v>0</v>
          </cell>
          <cell r="GO247">
            <v>12502</v>
          </cell>
          <cell r="GQ247">
            <v>46312.823040636446</v>
          </cell>
          <cell r="HE247">
            <v>-238</v>
          </cell>
        </row>
        <row r="248">
          <cell r="A248">
            <v>239</v>
          </cell>
          <cell r="B248" t="str">
            <v>PLYMOUTH</v>
          </cell>
          <cell r="E248">
            <v>0</v>
          </cell>
          <cell r="F248">
            <v>0</v>
          </cell>
          <cell r="I248">
            <v>1.89</v>
          </cell>
          <cell r="J248">
            <v>11531</v>
          </cell>
          <cell r="K248">
            <v>0</v>
          </cell>
          <cell r="L248">
            <v>0</v>
          </cell>
          <cell r="M248">
            <v>0</v>
          </cell>
          <cell r="O248">
            <v>10.63</v>
          </cell>
          <cell r="P248">
            <v>0</v>
          </cell>
          <cell r="Q248">
            <v>61742</v>
          </cell>
          <cell r="R248">
            <v>0</v>
          </cell>
          <cell r="S248">
            <v>8830</v>
          </cell>
          <cell r="U248">
            <v>18974</v>
          </cell>
          <cell r="V248">
            <v>0</v>
          </cell>
          <cell r="W248">
            <v>154.24</v>
          </cell>
          <cell r="X248">
            <v>0</v>
          </cell>
          <cell r="Y248">
            <v>929717</v>
          </cell>
          <cell r="Z248">
            <v>0</v>
          </cell>
          <cell r="AA248">
            <v>80709</v>
          </cell>
          <cell r="AB248">
            <v>0</v>
          </cell>
          <cell r="AC248">
            <v>867975</v>
          </cell>
          <cell r="AD248">
            <v>0</v>
          </cell>
          <cell r="AE248">
            <v>0</v>
          </cell>
          <cell r="AF248">
            <v>194.35</v>
          </cell>
          <cell r="AG248">
            <v>0</v>
          </cell>
          <cell r="AH248">
            <v>1295905</v>
          </cell>
          <cell r="AJ248">
            <v>30489</v>
          </cell>
          <cell r="AL248">
            <v>886973</v>
          </cell>
          <cell r="AN248">
            <v>0</v>
          </cell>
          <cell r="AO248">
            <v>156.69999999999999</v>
          </cell>
          <cell r="AP248">
            <v>0</v>
          </cell>
          <cell r="AQ248">
            <v>1098994</v>
          </cell>
          <cell r="AR248">
            <v>0</v>
          </cell>
          <cell r="AS248">
            <v>11695</v>
          </cell>
          <cell r="AT248">
            <v>0</v>
          </cell>
          <cell r="AU248">
            <v>566903</v>
          </cell>
          <cell r="AW248">
            <v>170.42</v>
          </cell>
          <cell r="AY248">
            <v>1243323</v>
          </cell>
          <cell r="AZ248">
            <v>0</v>
          </cell>
          <cell r="BA248">
            <v>29884</v>
          </cell>
          <cell r="BB248">
            <v>0</v>
          </cell>
          <cell r="BC248">
            <v>258881</v>
          </cell>
          <cell r="BD248">
            <v>379</v>
          </cell>
          <cell r="BE248">
            <v>188.17</v>
          </cell>
          <cell r="BF248">
            <v>0</v>
          </cell>
          <cell r="BG248">
            <v>1398480</v>
          </cell>
          <cell r="BH248">
            <v>0</v>
          </cell>
          <cell r="BI248">
            <v>195.64</v>
          </cell>
          <cell r="BJ248">
            <v>0</v>
          </cell>
          <cell r="BK248">
            <v>1601820</v>
          </cell>
          <cell r="BL248">
            <v>0</v>
          </cell>
          <cell r="BM248">
            <v>20818</v>
          </cell>
          <cell r="BN248">
            <v>-4396</v>
          </cell>
          <cell r="BO248">
            <v>108328.87003861363</v>
          </cell>
          <cell r="BP248">
            <v>70.55578737531323</v>
          </cell>
          <cell r="BQ248">
            <v>231.18263879659639</v>
          </cell>
          <cell r="BR248">
            <v>0</v>
          </cell>
          <cell r="BS248">
            <v>1742726.3235793239</v>
          </cell>
          <cell r="BT248">
            <v>0</v>
          </cell>
          <cell r="BU248">
            <v>165268.37615430597</v>
          </cell>
          <cell r="BW248">
            <v>67255.048380725028</v>
          </cell>
          <cell r="BY248">
            <v>165268.37615430597</v>
          </cell>
          <cell r="CA248">
            <v>324973.12357932393</v>
          </cell>
          <cell r="CC248">
            <v>262.06905947457892</v>
          </cell>
          <cell r="CD248">
            <v>0</v>
          </cell>
          <cell r="CE248">
            <v>2112425.6662527276</v>
          </cell>
          <cell r="CF248">
            <v>0</v>
          </cell>
          <cell r="CG248">
            <v>198314.8305703917</v>
          </cell>
          <cell r="CH248">
            <v>0</v>
          </cell>
          <cell r="CI248">
            <v>58706.885017421606</v>
          </cell>
          <cell r="CJ248">
            <v>0</v>
          </cell>
          <cell r="CK248">
            <v>198314.8305703917</v>
          </cell>
          <cell r="CL248">
            <v>0</v>
          </cell>
          <cell r="CM248">
            <v>535579.34267340368</v>
          </cell>
          <cell r="CN248">
            <v>0</v>
          </cell>
          <cell r="CO248">
            <v>292.37746404157065</v>
          </cell>
          <cell r="CP248">
            <v>0</v>
          </cell>
          <cell r="CQ248">
            <v>2463397.6984796785</v>
          </cell>
          <cell r="CS248">
            <v>232167.53559673514</v>
          </cell>
          <cell r="CU248">
            <v>58052.019772614927</v>
          </cell>
          <cell r="CW248">
            <v>232167.53559673514</v>
          </cell>
          <cell r="CY248">
            <v>629155.03222695086</v>
          </cell>
          <cell r="DA248">
            <v>299.74031571714431</v>
          </cell>
          <cell r="DB248">
            <v>0</v>
          </cell>
          <cell r="DC248">
            <v>2628386</v>
          </cell>
          <cell r="DD248">
            <v>0</v>
          </cell>
          <cell r="DE248">
            <v>244546</v>
          </cell>
          <cell r="DF248">
            <v>0</v>
          </cell>
          <cell r="DG248">
            <v>93006</v>
          </cell>
          <cell r="DH248">
            <v>0</v>
          </cell>
          <cell r="DI248">
            <v>244546</v>
          </cell>
          <cell r="DJ248">
            <v>0</v>
          </cell>
          <cell r="DK248">
            <v>523451</v>
          </cell>
          <cell r="DL248">
            <v>0</v>
          </cell>
          <cell r="DM248">
            <v>310.69211189959537</v>
          </cell>
          <cell r="DN248">
            <v>0</v>
          </cell>
          <cell r="DO248">
            <v>2847384</v>
          </cell>
          <cell r="DQ248">
            <v>271042</v>
          </cell>
          <cell r="DS248">
            <v>73164</v>
          </cell>
          <cell r="DU248">
            <v>271042</v>
          </cell>
          <cell r="DW248">
            <v>458379.79380297323</v>
          </cell>
          <cell r="DY248">
            <v>330.50936534584184</v>
          </cell>
          <cell r="DZ248">
            <v>0</v>
          </cell>
          <cell r="EA248">
            <v>3084098</v>
          </cell>
          <cell r="EC248">
            <v>286804</v>
          </cell>
          <cell r="EE248">
            <v>98213</v>
          </cell>
          <cell r="EG248">
            <v>286804</v>
          </cell>
          <cell r="EI248">
            <v>434108.12060812861</v>
          </cell>
          <cell r="EK248">
            <v>344.36013986013984</v>
          </cell>
          <cell r="EL248">
            <v>0</v>
          </cell>
          <cell r="EM248">
            <v>3161209</v>
          </cell>
          <cell r="EN248">
            <v>0</v>
          </cell>
          <cell r="EO248">
            <v>301263</v>
          </cell>
          <cell r="EP248">
            <v>0</v>
          </cell>
          <cell r="EQ248">
            <v>71505</v>
          </cell>
          <cell r="ER248">
            <v>0</v>
          </cell>
          <cell r="ES248">
            <v>301263</v>
          </cell>
          <cell r="ET248">
            <v>0</v>
          </cell>
          <cell r="EU248">
            <v>306738.59999999998</v>
          </cell>
          <cell r="EV248">
            <v>0</v>
          </cell>
          <cell r="EW248">
            <v>405.527137222639</v>
          </cell>
          <cell r="EX248">
            <v>0</v>
          </cell>
          <cell r="EY248">
            <v>3759572</v>
          </cell>
          <cell r="EZ248">
            <v>0</v>
          </cell>
          <cell r="FA248">
            <v>353867</v>
          </cell>
          <cell r="FB248">
            <v>0</v>
          </cell>
          <cell r="FC248">
            <v>95425</v>
          </cell>
          <cell r="FD248">
            <v>0</v>
          </cell>
          <cell r="FE248">
            <v>353867</v>
          </cell>
          <cell r="FF248">
            <v>0</v>
          </cell>
          <cell r="FG248">
            <v>712326.35</v>
          </cell>
          <cell r="FH248">
            <v>0</v>
          </cell>
          <cell r="FI248">
            <v>467.419400524715</v>
          </cell>
          <cell r="FJ248">
            <v>0</v>
          </cell>
          <cell r="FK248">
            <v>4476173</v>
          </cell>
          <cell r="FL248">
            <v>0</v>
          </cell>
          <cell r="FM248">
            <v>399298</v>
          </cell>
          <cell r="FN248">
            <v>0</v>
          </cell>
          <cell r="FO248">
            <v>220850</v>
          </cell>
          <cell r="FQ248">
            <v>399298</v>
          </cell>
          <cell r="FS248">
            <v>847443.9355120965</v>
          </cell>
          <cell r="FU248">
            <v>513.74543748533893</v>
          </cell>
          <cell r="FV248">
            <v>0</v>
          </cell>
          <cell r="FW248">
            <v>5181421</v>
          </cell>
          <cell r="FX248">
            <v>0</v>
          </cell>
          <cell r="FY248">
            <v>445999</v>
          </cell>
          <cell r="FZ248">
            <v>0</v>
          </cell>
          <cell r="GA248">
            <v>158368</v>
          </cell>
          <cell r="GB248">
            <v>0</v>
          </cell>
          <cell r="GC248">
            <v>445999</v>
          </cell>
          <cell r="GE248">
            <v>1025449.2681587964</v>
          </cell>
          <cell r="GG248">
            <v>532.53306667079869</v>
          </cell>
          <cell r="GH248">
            <v>0</v>
          </cell>
          <cell r="GI248">
            <v>5789898</v>
          </cell>
          <cell r="GJ248">
            <v>0</v>
          </cell>
          <cell r="GK248">
            <v>466017</v>
          </cell>
          <cell r="GL248">
            <v>0</v>
          </cell>
          <cell r="GM248">
            <v>119712</v>
          </cell>
          <cell r="GO248">
            <v>466017</v>
          </cell>
          <cell r="GQ248">
            <v>585406.28246494127</v>
          </cell>
          <cell r="HE248">
            <v>-239</v>
          </cell>
        </row>
        <row r="249">
          <cell r="A249">
            <v>240</v>
          </cell>
          <cell r="B249" t="str">
            <v>PLYMPTON</v>
          </cell>
          <cell r="E249">
            <v>0</v>
          </cell>
          <cell r="F249">
            <v>0</v>
          </cell>
          <cell r="I249">
            <v>3</v>
          </cell>
          <cell r="J249">
            <v>15105</v>
          </cell>
          <cell r="K249">
            <v>0</v>
          </cell>
          <cell r="L249">
            <v>13568</v>
          </cell>
          <cell r="M249">
            <v>0</v>
          </cell>
          <cell r="O249">
            <v>3</v>
          </cell>
          <cell r="P249">
            <v>0</v>
          </cell>
          <cell r="Q249">
            <v>16737</v>
          </cell>
          <cell r="R249">
            <v>0</v>
          </cell>
          <cell r="S249">
            <v>0</v>
          </cell>
          <cell r="U249">
            <v>20140</v>
          </cell>
          <cell r="V249">
            <v>0</v>
          </cell>
          <cell r="W249">
            <v>3</v>
          </cell>
          <cell r="X249">
            <v>0</v>
          </cell>
          <cell r="Y249">
            <v>10712</v>
          </cell>
          <cell r="Z249">
            <v>0</v>
          </cell>
          <cell r="AA249">
            <v>5356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3</v>
          </cell>
          <cell r="AG249">
            <v>0</v>
          </cell>
          <cell r="AH249">
            <v>18114</v>
          </cell>
          <cell r="AJ249">
            <v>0</v>
          </cell>
          <cell r="AL249">
            <v>7402</v>
          </cell>
          <cell r="AN249">
            <v>0</v>
          </cell>
          <cell r="AO249">
            <v>4</v>
          </cell>
          <cell r="AP249">
            <v>0</v>
          </cell>
          <cell r="AQ249">
            <v>23648</v>
          </cell>
          <cell r="AR249">
            <v>0</v>
          </cell>
          <cell r="AS249">
            <v>0</v>
          </cell>
          <cell r="AT249">
            <v>0</v>
          </cell>
          <cell r="AU249">
            <v>9975</v>
          </cell>
          <cell r="AW249">
            <v>5</v>
          </cell>
          <cell r="AY249">
            <v>36065</v>
          </cell>
          <cell r="AZ249">
            <v>0</v>
          </cell>
          <cell r="BA249">
            <v>0</v>
          </cell>
          <cell r="BB249">
            <v>0</v>
          </cell>
          <cell r="BC249">
            <v>16646</v>
          </cell>
          <cell r="BD249">
            <v>24</v>
          </cell>
          <cell r="BE249">
            <v>3</v>
          </cell>
          <cell r="BF249">
            <v>0</v>
          </cell>
          <cell r="BG249">
            <v>21339</v>
          </cell>
          <cell r="BH249">
            <v>0</v>
          </cell>
          <cell r="BI249">
            <v>2</v>
          </cell>
          <cell r="BJ249">
            <v>0</v>
          </cell>
          <cell r="BK249">
            <v>16832</v>
          </cell>
          <cell r="BL249">
            <v>0</v>
          </cell>
          <cell r="BM249">
            <v>0</v>
          </cell>
          <cell r="BN249">
            <v>0</v>
          </cell>
          <cell r="BO249">
            <v>1519.1975953290412</v>
          </cell>
          <cell r="BP249">
            <v>0.98947014289842627</v>
          </cell>
          <cell r="BQ249">
            <v>1</v>
          </cell>
          <cell r="BR249">
            <v>0</v>
          </cell>
          <cell r="BS249">
            <v>7984.0161691552876</v>
          </cell>
          <cell r="BT249">
            <v>0</v>
          </cell>
          <cell r="BU249">
            <v>748</v>
          </cell>
          <cell r="BW249">
            <v>0</v>
          </cell>
          <cell r="BY249">
            <v>748</v>
          </cell>
          <cell r="CA249">
            <v>0</v>
          </cell>
          <cell r="CC249">
            <v>1</v>
          </cell>
          <cell r="CD249">
            <v>0</v>
          </cell>
          <cell r="CE249">
            <v>9228</v>
          </cell>
          <cell r="CF249">
            <v>0</v>
          </cell>
          <cell r="CG249">
            <v>776</v>
          </cell>
          <cell r="CH249">
            <v>0</v>
          </cell>
          <cell r="CI249">
            <v>0</v>
          </cell>
          <cell r="CJ249">
            <v>0</v>
          </cell>
          <cell r="CK249">
            <v>776</v>
          </cell>
          <cell r="CL249">
            <v>0</v>
          </cell>
          <cell r="CM249">
            <v>1243.9838308447124</v>
          </cell>
          <cell r="CN249">
            <v>0</v>
          </cell>
          <cell r="CO249">
            <v>2</v>
          </cell>
          <cell r="CP249">
            <v>0</v>
          </cell>
          <cell r="CQ249">
            <v>19714</v>
          </cell>
          <cell r="CS249">
            <v>1622</v>
          </cell>
          <cell r="CU249">
            <v>0</v>
          </cell>
          <cell r="CW249">
            <v>1622</v>
          </cell>
          <cell r="CY249">
            <v>11232</v>
          </cell>
          <cell r="DA249">
            <v>2</v>
          </cell>
          <cell r="DB249">
            <v>0</v>
          </cell>
          <cell r="DC249">
            <v>19946</v>
          </cell>
          <cell r="DD249">
            <v>0</v>
          </cell>
          <cell r="DE249">
            <v>1698</v>
          </cell>
          <cell r="DF249">
            <v>0</v>
          </cell>
          <cell r="DG249">
            <v>0</v>
          </cell>
          <cell r="DH249">
            <v>0</v>
          </cell>
          <cell r="DI249">
            <v>1698</v>
          </cell>
          <cell r="DJ249">
            <v>0</v>
          </cell>
          <cell r="DK249">
            <v>7021</v>
          </cell>
          <cell r="DL249">
            <v>0</v>
          </cell>
          <cell r="DM249">
            <v>3</v>
          </cell>
          <cell r="DN249">
            <v>0</v>
          </cell>
          <cell r="DO249">
            <v>30670</v>
          </cell>
          <cell r="DQ249">
            <v>2679</v>
          </cell>
          <cell r="DS249">
            <v>0</v>
          </cell>
          <cell r="DU249">
            <v>2679</v>
          </cell>
          <cell r="DW249">
            <v>15057.6</v>
          </cell>
          <cell r="DY249">
            <v>3</v>
          </cell>
          <cell r="DZ249">
            <v>0</v>
          </cell>
          <cell r="EA249">
            <v>30940</v>
          </cell>
          <cell r="EC249">
            <v>2679</v>
          </cell>
          <cell r="EE249">
            <v>0</v>
          </cell>
          <cell r="EG249">
            <v>2679</v>
          </cell>
          <cell r="EI249">
            <v>6797.2</v>
          </cell>
          <cell r="EK249">
            <v>2</v>
          </cell>
          <cell r="EL249">
            <v>0</v>
          </cell>
          <cell r="EM249">
            <v>20528</v>
          </cell>
          <cell r="EN249">
            <v>0</v>
          </cell>
          <cell r="EO249">
            <v>1786</v>
          </cell>
          <cell r="EP249">
            <v>0</v>
          </cell>
          <cell r="EQ249">
            <v>0</v>
          </cell>
          <cell r="ER249">
            <v>0</v>
          </cell>
          <cell r="ES249">
            <v>1786</v>
          </cell>
          <cell r="ET249">
            <v>0</v>
          </cell>
          <cell r="EU249">
            <v>4451.6000000000004</v>
          </cell>
          <cell r="EV249">
            <v>0</v>
          </cell>
          <cell r="EW249">
            <v>2</v>
          </cell>
          <cell r="EX249">
            <v>0</v>
          </cell>
          <cell r="EY249">
            <v>21926</v>
          </cell>
          <cell r="EZ249">
            <v>0</v>
          </cell>
          <cell r="FA249">
            <v>1786</v>
          </cell>
          <cell r="FB249">
            <v>0</v>
          </cell>
          <cell r="FC249">
            <v>0</v>
          </cell>
          <cell r="FD249">
            <v>0</v>
          </cell>
          <cell r="FE249">
            <v>1786</v>
          </cell>
          <cell r="FF249">
            <v>0</v>
          </cell>
          <cell r="FG249">
            <v>1506</v>
          </cell>
          <cell r="FH249">
            <v>0</v>
          </cell>
          <cell r="FI249">
            <v>1</v>
          </cell>
          <cell r="FJ249">
            <v>0</v>
          </cell>
          <cell r="FK249">
            <v>11977</v>
          </cell>
          <cell r="FL249">
            <v>0</v>
          </cell>
          <cell r="FM249">
            <v>892</v>
          </cell>
          <cell r="FN249">
            <v>0</v>
          </cell>
          <cell r="FO249">
            <v>0</v>
          </cell>
          <cell r="FQ249">
            <v>892</v>
          </cell>
          <cell r="FS249">
            <v>334.49108688834309</v>
          </cell>
          <cell r="FU249">
            <v>0.51724137931034486</v>
          </cell>
          <cell r="FV249">
            <v>0</v>
          </cell>
          <cell r="FW249">
            <v>6835</v>
          </cell>
          <cell r="FX249">
            <v>0</v>
          </cell>
          <cell r="FY249">
            <v>462</v>
          </cell>
          <cell r="FZ249">
            <v>0</v>
          </cell>
          <cell r="GA249">
            <v>0</v>
          </cell>
          <cell r="GB249">
            <v>0</v>
          </cell>
          <cell r="GC249">
            <v>462</v>
          </cell>
          <cell r="GE249">
            <v>340.26947040861143</v>
          </cell>
          <cell r="GG249">
            <v>1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>
            <v>14175</v>
          </cell>
          <cell r="GO249">
            <v>0</v>
          </cell>
          <cell r="GQ249">
            <v>0</v>
          </cell>
          <cell r="HE249">
            <v>-240</v>
          </cell>
        </row>
        <row r="250">
          <cell r="A250">
            <v>241</v>
          </cell>
          <cell r="B250" t="str">
            <v>PRINCETON</v>
          </cell>
          <cell r="E250">
            <v>0</v>
          </cell>
          <cell r="F250">
            <v>0</v>
          </cell>
          <cell r="J250">
            <v>0</v>
          </cell>
          <cell r="K250">
            <v>0</v>
          </cell>
          <cell r="L250">
            <v>0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L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Z250">
            <v>0</v>
          </cell>
          <cell r="BB250">
            <v>0</v>
          </cell>
          <cell r="BC250">
            <v>0</v>
          </cell>
          <cell r="BD250">
            <v>0</v>
          </cell>
          <cell r="BH250">
            <v>0</v>
          </cell>
          <cell r="BL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W250">
            <v>0</v>
          </cell>
          <cell r="BY250">
            <v>0</v>
          </cell>
          <cell r="CA250">
            <v>0</v>
          </cell>
          <cell r="CE250">
            <v>0</v>
          </cell>
          <cell r="CF250">
            <v>0</v>
          </cell>
          <cell r="CH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S250">
            <v>0</v>
          </cell>
          <cell r="CW250">
            <v>0</v>
          </cell>
          <cell r="CY250">
            <v>0</v>
          </cell>
          <cell r="DD250">
            <v>0</v>
          </cell>
          <cell r="DF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U250">
            <v>0</v>
          </cell>
          <cell r="DW250">
            <v>0</v>
          </cell>
          <cell r="EG250">
            <v>0</v>
          </cell>
          <cell r="EI250">
            <v>0</v>
          </cell>
          <cell r="EK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Q250">
            <v>0</v>
          </cell>
          <cell r="FS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  <cell r="GA250">
            <v>0</v>
          </cell>
          <cell r="GB250">
            <v>0</v>
          </cell>
          <cell r="GC250">
            <v>0</v>
          </cell>
          <cell r="GE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O250">
            <v>0</v>
          </cell>
          <cell r="GQ250">
            <v>0</v>
          </cell>
          <cell r="HE250">
            <v>-241</v>
          </cell>
        </row>
        <row r="251">
          <cell r="A251">
            <v>242</v>
          </cell>
          <cell r="B251" t="str">
            <v>PROVINCETOWN</v>
          </cell>
          <cell r="C251">
            <v>5</v>
          </cell>
          <cell r="D251">
            <v>32825</v>
          </cell>
          <cell r="E251">
            <v>0</v>
          </cell>
          <cell r="F251">
            <v>0</v>
          </cell>
          <cell r="G251">
            <v>16413</v>
          </cell>
          <cell r="I251">
            <v>4</v>
          </cell>
          <cell r="J251">
            <v>31544</v>
          </cell>
          <cell r="K251">
            <v>0</v>
          </cell>
          <cell r="L251">
            <v>0</v>
          </cell>
          <cell r="M251">
            <v>12616</v>
          </cell>
          <cell r="O251">
            <v>3</v>
          </cell>
          <cell r="P251">
            <v>0</v>
          </cell>
          <cell r="Q251">
            <v>25050</v>
          </cell>
          <cell r="R251">
            <v>0</v>
          </cell>
          <cell r="S251">
            <v>0</v>
          </cell>
          <cell r="U251">
            <v>0</v>
          </cell>
          <cell r="V251">
            <v>10020</v>
          </cell>
          <cell r="W251">
            <v>3</v>
          </cell>
          <cell r="X251">
            <v>0</v>
          </cell>
          <cell r="Y251">
            <v>24669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4</v>
          </cell>
          <cell r="AG251">
            <v>0</v>
          </cell>
          <cell r="AH251">
            <v>33156</v>
          </cell>
          <cell r="AJ251">
            <v>0</v>
          </cell>
          <cell r="AL251">
            <v>8487</v>
          </cell>
          <cell r="AN251">
            <v>0</v>
          </cell>
          <cell r="AO251">
            <v>5</v>
          </cell>
          <cell r="AP251">
            <v>0</v>
          </cell>
          <cell r="AQ251">
            <v>42420</v>
          </cell>
          <cell r="AR251">
            <v>0</v>
          </cell>
          <cell r="AS251">
            <v>0</v>
          </cell>
          <cell r="AT251">
            <v>0</v>
          </cell>
          <cell r="AU251">
            <v>14356</v>
          </cell>
          <cell r="AW251">
            <v>3</v>
          </cell>
          <cell r="AY251">
            <v>28037</v>
          </cell>
          <cell r="AZ251">
            <v>0</v>
          </cell>
          <cell r="BA251">
            <v>0</v>
          </cell>
          <cell r="BB251">
            <v>0</v>
          </cell>
          <cell r="BC251">
            <v>7970</v>
          </cell>
          <cell r="BD251">
            <v>12</v>
          </cell>
          <cell r="BE251">
            <v>1.2</v>
          </cell>
          <cell r="BF251">
            <v>0</v>
          </cell>
          <cell r="BG251">
            <v>10882</v>
          </cell>
          <cell r="BH251">
            <v>0</v>
          </cell>
          <cell r="BI251">
            <v>2</v>
          </cell>
          <cell r="BJ251">
            <v>0</v>
          </cell>
          <cell r="BK251">
            <v>19314</v>
          </cell>
          <cell r="BL251">
            <v>0</v>
          </cell>
          <cell r="BM251">
            <v>0</v>
          </cell>
          <cell r="BN251">
            <v>0</v>
          </cell>
          <cell r="BO251">
            <v>2579.100049088845</v>
          </cell>
          <cell r="BP251">
            <v>1.6797962963919417</v>
          </cell>
          <cell r="BQ251">
            <v>3</v>
          </cell>
          <cell r="BR251">
            <v>0</v>
          </cell>
          <cell r="BS251">
            <v>63883.524216688209</v>
          </cell>
          <cell r="BT251">
            <v>0</v>
          </cell>
          <cell r="BU251">
            <v>2244</v>
          </cell>
          <cell r="BW251">
            <v>0</v>
          </cell>
          <cell r="BY251">
            <v>2244</v>
          </cell>
          <cell r="CA251">
            <v>49628.724216688206</v>
          </cell>
          <cell r="CC251">
            <v>5</v>
          </cell>
          <cell r="CD251">
            <v>0</v>
          </cell>
          <cell r="CE251">
            <v>114095</v>
          </cell>
          <cell r="CF251">
            <v>0</v>
          </cell>
          <cell r="CG251">
            <v>3880</v>
          </cell>
          <cell r="CH251">
            <v>0</v>
          </cell>
          <cell r="CI251">
            <v>0</v>
          </cell>
          <cell r="CJ251">
            <v>0</v>
          </cell>
          <cell r="CK251">
            <v>3880</v>
          </cell>
          <cell r="CL251">
            <v>0</v>
          </cell>
          <cell r="CM251">
            <v>80326.475783311791</v>
          </cell>
          <cell r="CN251">
            <v>0</v>
          </cell>
          <cell r="CO251">
            <v>5.9964539007092199</v>
          </cell>
          <cell r="CP251">
            <v>0</v>
          </cell>
          <cell r="CQ251">
            <v>136155.48226950355</v>
          </cell>
          <cell r="CS251">
            <v>4863.1241134751772</v>
          </cell>
          <cell r="CU251">
            <v>0</v>
          </cell>
          <cell r="CW251">
            <v>4863.1241134751772</v>
          </cell>
          <cell r="CY251">
            <v>70015.482269503555</v>
          </cell>
          <cell r="DA251">
            <v>6</v>
          </cell>
          <cell r="DB251">
            <v>0</v>
          </cell>
          <cell r="DC251">
            <v>128754</v>
          </cell>
          <cell r="DD251">
            <v>0</v>
          </cell>
          <cell r="DE251">
            <v>5094</v>
          </cell>
          <cell r="DF251">
            <v>0</v>
          </cell>
          <cell r="DG251">
            <v>0</v>
          </cell>
          <cell r="DH251">
            <v>0</v>
          </cell>
          <cell r="DI251">
            <v>5094</v>
          </cell>
          <cell r="DJ251">
            <v>0</v>
          </cell>
          <cell r="DK251">
            <v>33321</v>
          </cell>
          <cell r="DL251">
            <v>0</v>
          </cell>
          <cell r="DM251">
            <v>7.4068965517241381</v>
          </cell>
          <cell r="DN251">
            <v>0</v>
          </cell>
          <cell r="DO251">
            <v>182254</v>
          </cell>
          <cell r="DQ251">
            <v>6614</v>
          </cell>
          <cell r="DS251">
            <v>0</v>
          </cell>
          <cell r="DU251">
            <v>6614</v>
          </cell>
          <cell r="DW251">
            <v>62324.192907801422</v>
          </cell>
          <cell r="DY251">
            <v>7</v>
          </cell>
          <cell r="DZ251">
            <v>0</v>
          </cell>
          <cell r="EA251">
            <v>180544</v>
          </cell>
          <cell r="EC251">
            <v>6251</v>
          </cell>
          <cell r="EE251">
            <v>0</v>
          </cell>
          <cell r="EG251">
            <v>6251</v>
          </cell>
          <cell r="EI251">
            <v>32100</v>
          </cell>
          <cell r="EK251">
            <v>9.7118055555555554</v>
          </cell>
          <cell r="EL251">
            <v>0</v>
          </cell>
          <cell r="EM251">
            <v>243222</v>
          </cell>
          <cell r="EN251">
            <v>0</v>
          </cell>
          <cell r="EO251">
            <v>8673</v>
          </cell>
          <cell r="EP251">
            <v>0</v>
          </cell>
          <cell r="EQ251">
            <v>0</v>
          </cell>
          <cell r="ER251">
            <v>0</v>
          </cell>
          <cell r="ES251">
            <v>8673</v>
          </cell>
          <cell r="ET251">
            <v>0</v>
          </cell>
          <cell r="EU251">
            <v>84078</v>
          </cell>
          <cell r="EV251">
            <v>0</v>
          </cell>
          <cell r="EW251">
            <v>10.062937062937063</v>
          </cell>
          <cell r="EX251">
            <v>0</v>
          </cell>
          <cell r="EY251">
            <v>248830</v>
          </cell>
          <cell r="EZ251">
            <v>0</v>
          </cell>
          <cell r="FA251">
            <v>8986</v>
          </cell>
          <cell r="FB251">
            <v>0</v>
          </cell>
          <cell r="FC251">
            <v>0</v>
          </cell>
          <cell r="FD251">
            <v>0</v>
          </cell>
          <cell r="FE251">
            <v>8986</v>
          </cell>
          <cell r="FF251">
            <v>0</v>
          </cell>
          <cell r="FG251">
            <v>21277.5</v>
          </cell>
          <cell r="FH251">
            <v>0</v>
          </cell>
          <cell r="FI251">
            <v>8</v>
          </cell>
          <cell r="FJ251">
            <v>0</v>
          </cell>
          <cell r="FK251">
            <v>245312</v>
          </cell>
          <cell r="FL251">
            <v>0</v>
          </cell>
          <cell r="FM251">
            <v>7144</v>
          </cell>
          <cell r="FN251">
            <v>0</v>
          </cell>
          <cell r="FO251">
            <v>0</v>
          </cell>
          <cell r="FQ251">
            <v>7144</v>
          </cell>
          <cell r="FS251">
            <v>16338.382231228465</v>
          </cell>
          <cell r="FU251">
            <v>5</v>
          </cell>
          <cell r="FV251">
            <v>0</v>
          </cell>
          <cell r="FW251">
            <v>154099</v>
          </cell>
          <cell r="FX251">
            <v>0</v>
          </cell>
          <cell r="FY251">
            <v>4457</v>
          </cell>
          <cell r="FZ251">
            <v>0</v>
          </cell>
          <cell r="GA251">
            <v>0</v>
          </cell>
          <cell r="GB251">
            <v>0</v>
          </cell>
          <cell r="GC251">
            <v>4457</v>
          </cell>
          <cell r="GE251">
            <v>16620.63022626784</v>
          </cell>
          <cell r="GG251">
            <v>3.4965986394557822</v>
          </cell>
          <cell r="GH251">
            <v>0</v>
          </cell>
          <cell r="GI251">
            <v>96819</v>
          </cell>
          <cell r="GJ251">
            <v>0</v>
          </cell>
          <cell r="GK251">
            <v>3113</v>
          </cell>
          <cell r="GL251">
            <v>0</v>
          </cell>
          <cell r="GM251">
            <v>0</v>
          </cell>
          <cell r="GO251">
            <v>3113</v>
          </cell>
          <cell r="GQ251">
            <v>0</v>
          </cell>
          <cell r="HE251">
            <v>-242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5812</v>
          </cell>
          <cell r="E252">
            <v>0</v>
          </cell>
          <cell r="F252">
            <v>5721</v>
          </cell>
          <cell r="G252">
            <v>0</v>
          </cell>
          <cell r="I252">
            <v>10.130000000000001</v>
          </cell>
          <cell r="J252">
            <v>59573</v>
          </cell>
          <cell r="K252">
            <v>0</v>
          </cell>
          <cell r="L252">
            <v>38610</v>
          </cell>
          <cell r="M252">
            <v>0</v>
          </cell>
          <cell r="O252">
            <v>9.48</v>
          </cell>
          <cell r="P252">
            <v>0</v>
          </cell>
          <cell r="Q252">
            <v>55559</v>
          </cell>
          <cell r="R252">
            <v>0</v>
          </cell>
          <cell r="S252">
            <v>6576</v>
          </cell>
          <cell r="U252">
            <v>23049</v>
          </cell>
          <cell r="V252">
            <v>0</v>
          </cell>
          <cell r="W252">
            <v>6.53</v>
          </cell>
          <cell r="X252">
            <v>0</v>
          </cell>
          <cell r="Y252">
            <v>41570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9.57</v>
          </cell>
          <cell r="AG252">
            <v>0</v>
          </cell>
          <cell r="AH252">
            <v>52354</v>
          </cell>
          <cell r="AJ252">
            <v>6109</v>
          </cell>
          <cell r="AL252">
            <v>10784</v>
          </cell>
          <cell r="AN252">
            <v>0</v>
          </cell>
          <cell r="AO252">
            <v>12.26</v>
          </cell>
          <cell r="AP252">
            <v>0</v>
          </cell>
          <cell r="AQ252">
            <v>91895</v>
          </cell>
          <cell r="AR252">
            <v>0</v>
          </cell>
          <cell r="AS252">
            <v>0</v>
          </cell>
          <cell r="AT252">
            <v>0</v>
          </cell>
          <cell r="AU252">
            <v>46011</v>
          </cell>
          <cell r="AW252">
            <v>10.52</v>
          </cell>
          <cell r="AY252">
            <v>86274</v>
          </cell>
          <cell r="AZ252">
            <v>0</v>
          </cell>
          <cell r="BA252">
            <v>0</v>
          </cell>
          <cell r="BB252">
            <v>0</v>
          </cell>
          <cell r="BC252">
            <v>24960</v>
          </cell>
          <cell r="BD252">
            <v>37</v>
          </cell>
          <cell r="BE252">
            <v>6.56</v>
          </cell>
          <cell r="BF252">
            <v>0</v>
          </cell>
          <cell r="BG252">
            <v>49050</v>
          </cell>
          <cell r="BH252">
            <v>0</v>
          </cell>
          <cell r="BI252">
            <v>6.73</v>
          </cell>
          <cell r="BJ252">
            <v>0</v>
          </cell>
          <cell r="BK252">
            <v>56985</v>
          </cell>
          <cell r="BL252">
            <v>0</v>
          </cell>
          <cell r="BM252">
            <v>0</v>
          </cell>
          <cell r="BN252">
            <v>0</v>
          </cell>
          <cell r="BO252">
            <v>2427.0824109962036</v>
          </cell>
          <cell r="BP252">
            <v>1.580785532716618</v>
          </cell>
          <cell r="BQ252">
            <v>13.788584982943499</v>
          </cell>
          <cell r="BR252">
            <v>0</v>
          </cell>
          <cell r="BS252">
            <v>108847.43804989581</v>
          </cell>
          <cell r="BT252">
            <v>0</v>
          </cell>
          <cell r="BU252">
            <v>9079.5294117647063</v>
          </cell>
          <cell r="BW252">
            <v>13915.055197295693</v>
          </cell>
          <cell r="BY252">
            <v>9079.5294117647063</v>
          </cell>
          <cell r="CA252">
            <v>56623.438049895805</v>
          </cell>
          <cell r="CC252">
            <v>12.310192546093969</v>
          </cell>
          <cell r="CD252">
            <v>0</v>
          </cell>
          <cell r="CE252">
            <v>115665.08984362555</v>
          </cell>
          <cell r="CF252">
            <v>0</v>
          </cell>
          <cell r="CG252">
            <v>8787.1683774349622</v>
          </cell>
          <cell r="CH252">
            <v>0</v>
          </cell>
          <cell r="CI252">
            <v>8538.9446366782013</v>
          </cell>
          <cell r="CJ252">
            <v>0</v>
          </cell>
          <cell r="CK252">
            <v>8787.1683774349622</v>
          </cell>
          <cell r="CL252">
            <v>0</v>
          </cell>
          <cell r="CM252">
            <v>41108.651793729747</v>
          </cell>
          <cell r="CN252">
            <v>0</v>
          </cell>
          <cell r="CO252">
            <v>17.403184609210143</v>
          </cell>
          <cell r="CP252">
            <v>0</v>
          </cell>
          <cell r="CQ252">
            <v>183255.96858967491</v>
          </cell>
          <cell r="CS252">
            <v>14083.879030727045</v>
          </cell>
          <cell r="CU252">
            <v>0</v>
          </cell>
          <cell r="CW252">
            <v>14083.879030727045</v>
          </cell>
          <cell r="CY252">
            <v>92426.878746049362</v>
          </cell>
          <cell r="DA252">
            <v>19.993832816092176</v>
          </cell>
          <cell r="DB252">
            <v>0</v>
          </cell>
          <cell r="DC252">
            <v>203299</v>
          </cell>
          <cell r="DD252">
            <v>0</v>
          </cell>
          <cell r="DE252">
            <v>16970</v>
          </cell>
          <cell r="DF252">
            <v>0</v>
          </cell>
          <cell r="DG252">
            <v>0</v>
          </cell>
          <cell r="DH252">
            <v>0</v>
          </cell>
          <cell r="DI252">
            <v>16970</v>
          </cell>
          <cell r="DJ252">
            <v>0</v>
          </cell>
          <cell r="DK252">
            <v>63325</v>
          </cell>
          <cell r="DL252">
            <v>0</v>
          </cell>
          <cell r="DM252">
            <v>25.985718255070854</v>
          </cell>
          <cell r="DN252">
            <v>0</v>
          </cell>
          <cell r="DO252">
            <v>259772</v>
          </cell>
          <cell r="DQ252">
            <v>21410</v>
          </cell>
          <cell r="DS252">
            <v>22604</v>
          </cell>
          <cell r="DU252">
            <v>21410</v>
          </cell>
          <cell r="DW252">
            <v>95535.170344614802</v>
          </cell>
          <cell r="DY252">
            <v>32.446629501227562</v>
          </cell>
          <cell r="DZ252">
            <v>0</v>
          </cell>
          <cell r="EA252">
            <v>405733</v>
          </cell>
          <cell r="EC252">
            <v>28825</v>
          </cell>
          <cell r="EE252">
            <v>0</v>
          </cell>
          <cell r="EG252">
            <v>28825</v>
          </cell>
          <cell r="EI252">
            <v>187862.01256413001</v>
          </cell>
          <cell r="EK252">
            <v>32.825323557555549</v>
          </cell>
          <cell r="EL252">
            <v>0</v>
          </cell>
          <cell r="EM252">
            <v>384978</v>
          </cell>
          <cell r="EN252">
            <v>0</v>
          </cell>
          <cell r="EO252">
            <v>29161</v>
          </cell>
          <cell r="EP252">
            <v>0</v>
          </cell>
          <cell r="EQ252">
            <v>0</v>
          </cell>
          <cell r="ER252">
            <v>0</v>
          </cell>
          <cell r="ES252">
            <v>29161</v>
          </cell>
          <cell r="ET252">
            <v>0</v>
          </cell>
          <cell r="EU252">
            <v>110165.8</v>
          </cell>
          <cell r="EV252">
            <v>0</v>
          </cell>
          <cell r="EW252">
            <v>34.610751972674308</v>
          </cell>
          <cell r="EX252">
            <v>0</v>
          </cell>
          <cell r="EY252">
            <v>396885</v>
          </cell>
          <cell r="EZ252">
            <v>-13172</v>
          </cell>
          <cell r="FA252">
            <v>30705</v>
          </cell>
          <cell r="FB252">
            <v>-893</v>
          </cell>
          <cell r="FC252">
            <v>0</v>
          </cell>
          <cell r="FD252">
            <v>0</v>
          </cell>
          <cell r="FE252">
            <v>30705</v>
          </cell>
          <cell r="FF252">
            <v>-893</v>
          </cell>
          <cell r="FG252">
            <v>70291.399999999994</v>
          </cell>
          <cell r="FH252">
            <v>-11906.999999999993</v>
          </cell>
          <cell r="FI252">
            <v>25.480974395448079</v>
          </cell>
          <cell r="FJ252">
            <v>0</v>
          </cell>
          <cell r="FK252">
            <v>297000</v>
          </cell>
          <cell r="FL252">
            <v>0</v>
          </cell>
          <cell r="FM252">
            <v>21779</v>
          </cell>
          <cell r="FN252">
            <v>0</v>
          </cell>
          <cell r="FO252">
            <v>10876</v>
          </cell>
          <cell r="FQ252">
            <v>21779</v>
          </cell>
          <cell r="FS252">
            <v>-8546.7497244195238</v>
          </cell>
          <cell r="FU252">
            <v>34.201944242604334</v>
          </cell>
          <cell r="FV252">
            <v>0</v>
          </cell>
          <cell r="FW252">
            <v>416170</v>
          </cell>
          <cell r="FX252">
            <v>0</v>
          </cell>
          <cell r="FY252">
            <v>28756</v>
          </cell>
          <cell r="FZ252">
            <v>0</v>
          </cell>
          <cell r="GA252">
            <v>0</v>
          </cell>
          <cell r="GB252">
            <v>0</v>
          </cell>
          <cell r="GC252">
            <v>28756</v>
          </cell>
          <cell r="GE252">
            <v>131744.89098384918</v>
          </cell>
          <cell r="GG252">
            <v>37.413541027229158</v>
          </cell>
          <cell r="GH252">
            <v>0</v>
          </cell>
          <cell r="GI252">
            <v>468757</v>
          </cell>
          <cell r="GJ252">
            <v>0</v>
          </cell>
          <cell r="GK252">
            <v>32275</v>
          </cell>
          <cell r="GL252">
            <v>0</v>
          </cell>
          <cell r="GM252">
            <v>12082</v>
          </cell>
          <cell r="GO252">
            <v>32275</v>
          </cell>
          <cell r="GQ252">
            <v>50593.136923801343</v>
          </cell>
          <cell r="HE252">
            <v>-243</v>
          </cell>
        </row>
        <row r="253">
          <cell r="A253">
            <v>244</v>
          </cell>
          <cell r="B253" t="str">
            <v>RANDOLPH</v>
          </cell>
          <cell r="E253">
            <v>0</v>
          </cell>
          <cell r="F253">
            <v>0</v>
          </cell>
          <cell r="I253">
            <v>1</v>
          </cell>
          <cell r="J253">
            <v>5946</v>
          </cell>
          <cell r="K253">
            <v>0</v>
          </cell>
          <cell r="L253">
            <v>0</v>
          </cell>
          <cell r="M253">
            <v>0</v>
          </cell>
          <cell r="O253">
            <v>2</v>
          </cell>
          <cell r="P253">
            <v>0</v>
          </cell>
          <cell r="Q253">
            <v>5426</v>
          </cell>
          <cell r="R253">
            <v>0</v>
          </cell>
          <cell r="S253">
            <v>5262</v>
          </cell>
          <cell r="U253">
            <v>5783</v>
          </cell>
          <cell r="V253">
            <v>0</v>
          </cell>
          <cell r="W253">
            <v>13.96</v>
          </cell>
          <cell r="X253">
            <v>0</v>
          </cell>
          <cell r="Y253">
            <v>74701</v>
          </cell>
          <cell r="Z253">
            <v>0</v>
          </cell>
          <cell r="AA253">
            <v>5764</v>
          </cell>
          <cell r="AB253">
            <v>0</v>
          </cell>
          <cell r="AC253">
            <v>69275</v>
          </cell>
          <cell r="AD253">
            <v>0</v>
          </cell>
          <cell r="AE253">
            <v>0</v>
          </cell>
          <cell r="AF253">
            <v>22.36</v>
          </cell>
          <cell r="AG253">
            <v>0</v>
          </cell>
          <cell r="AH253">
            <v>141629</v>
          </cell>
          <cell r="AJ253">
            <v>0</v>
          </cell>
          <cell r="AL253">
            <v>108493</v>
          </cell>
          <cell r="AN253">
            <v>0</v>
          </cell>
          <cell r="AO253">
            <v>17.989999999999998</v>
          </cell>
          <cell r="AP253">
            <v>0</v>
          </cell>
          <cell r="AQ253">
            <v>115442</v>
          </cell>
          <cell r="AR253">
            <v>0</v>
          </cell>
          <cell r="AS253">
            <v>0</v>
          </cell>
          <cell r="AT253">
            <v>0</v>
          </cell>
          <cell r="AU253">
            <v>67867</v>
          </cell>
          <cell r="AW253">
            <v>11.24</v>
          </cell>
          <cell r="AY253">
            <v>78669</v>
          </cell>
          <cell r="AZ253">
            <v>0</v>
          </cell>
          <cell r="BA253">
            <v>0</v>
          </cell>
          <cell r="BB253">
            <v>0</v>
          </cell>
          <cell r="BC253">
            <v>23832</v>
          </cell>
          <cell r="BD253">
            <v>35</v>
          </cell>
          <cell r="BE253">
            <v>25.37</v>
          </cell>
          <cell r="BF253">
            <v>0</v>
          </cell>
          <cell r="BG253">
            <v>181497</v>
          </cell>
          <cell r="BH253">
            <v>0</v>
          </cell>
          <cell r="BI253">
            <v>33.17</v>
          </cell>
          <cell r="BJ253">
            <v>0</v>
          </cell>
          <cell r="BK253">
            <v>227057</v>
          </cell>
          <cell r="BL253">
            <v>0</v>
          </cell>
          <cell r="BM253">
            <v>23742</v>
          </cell>
          <cell r="BN253">
            <v>0</v>
          </cell>
          <cell r="BO253">
            <v>32806.690956488666</v>
          </cell>
          <cell r="BP253">
            <v>21.367359511728864</v>
          </cell>
          <cell r="BQ253">
            <v>52.028240269835216</v>
          </cell>
          <cell r="BR253">
            <v>0</v>
          </cell>
          <cell r="BS253">
            <v>368410.77333484555</v>
          </cell>
          <cell r="BT253">
            <v>0</v>
          </cell>
          <cell r="BU253">
            <v>34449.477463333336</v>
          </cell>
          <cell r="BW253">
            <v>50436.775736822194</v>
          </cell>
          <cell r="BY253">
            <v>34449.477463333336</v>
          </cell>
          <cell r="CA253">
            <v>209820.97333484556</v>
          </cell>
          <cell r="CC253">
            <v>81.835273673397396</v>
          </cell>
          <cell r="CD253">
            <v>0</v>
          </cell>
          <cell r="CE253">
            <v>676975.28059331083</v>
          </cell>
          <cell r="CF253">
            <v>1178.027027026983</v>
          </cell>
          <cell r="CG253">
            <v>58949.824412919581</v>
          </cell>
          <cell r="CH253">
            <v>94.378378378365596</v>
          </cell>
          <cell r="CI253">
            <v>54162.427830121924</v>
          </cell>
          <cell r="CJ253">
            <v>0</v>
          </cell>
          <cell r="CK253">
            <v>58949.824412919581</v>
          </cell>
          <cell r="CL253">
            <v>94.378378378365596</v>
          </cell>
          <cell r="CM253">
            <v>411600.50725846528</v>
          </cell>
          <cell r="CN253">
            <v>0</v>
          </cell>
          <cell r="CO253">
            <v>94.760515412397865</v>
          </cell>
          <cell r="CP253">
            <v>0</v>
          </cell>
          <cell r="CQ253">
            <v>816632.79717043007</v>
          </cell>
          <cell r="CS253">
            <v>71992.526329289889</v>
          </cell>
          <cell r="CU253">
            <v>55599.621040955841</v>
          </cell>
          <cell r="CW253">
            <v>71992.526329289889</v>
          </cell>
          <cell r="CY253">
            <v>382516.54360414622</v>
          </cell>
          <cell r="DA253">
            <v>151.37062531456519</v>
          </cell>
          <cell r="DB253">
            <v>0</v>
          </cell>
          <cell r="DC253">
            <v>1327391</v>
          </cell>
          <cell r="DD253">
            <v>0</v>
          </cell>
          <cell r="DE253">
            <v>117671</v>
          </cell>
          <cell r="DF253">
            <v>0</v>
          </cell>
          <cell r="DG253">
            <v>121923</v>
          </cell>
          <cell r="DH253">
            <v>0</v>
          </cell>
          <cell r="DI253">
            <v>117671</v>
          </cell>
          <cell r="DJ253">
            <v>0</v>
          </cell>
          <cell r="DK253">
            <v>717507</v>
          </cell>
          <cell r="DL253">
            <v>0</v>
          </cell>
          <cell r="DM253">
            <v>183.66829157466657</v>
          </cell>
          <cell r="DN253">
            <v>0</v>
          </cell>
          <cell r="DO253">
            <v>2124650</v>
          </cell>
          <cell r="DQ253">
            <v>158648</v>
          </cell>
          <cell r="DS253">
            <v>75513</v>
          </cell>
          <cell r="DU253">
            <v>158648</v>
          </cell>
          <cell r="DW253">
            <v>1159341.3229231844</v>
          </cell>
          <cell r="DY253">
            <v>192.42388905191999</v>
          </cell>
          <cell r="DZ253">
            <v>0</v>
          </cell>
          <cell r="EA253">
            <v>2346688</v>
          </cell>
          <cell r="EC253">
            <v>165710</v>
          </cell>
          <cell r="EE253">
            <v>89155</v>
          </cell>
          <cell r="EG253">
            <v>165710</v>
          </cell>
          <cell r="EI253">
            <v>904225.4703210172</v>
          </cell>
          <cell r="EK253">
            <v>195.34494447691409</v>
          </cell>
          <cell r="EL253">
            <v>0</v>
          </cell>
          <cell r="EM253">
            <v>2430675</v>
          </cell>
          <cell r="EN253">
            <v>0</v>
          </cell>
          <cell r="EO253">
            <v>169993</v>
          </cell>
          <cell r="EP253">
            <v>0</v>
          </cell>
          <cell r="EQ253">
            <v>61734</v>
          </cell>
          <cell r="ER253">
            <v>0</v>
          </cell>
          <cell r="ES253">
            <v>169993</v>
          </cell>
          <cell r="ET253">
            <v>0</v>
          </cell>
          <cell r="EU253">
            <v>536113.39999999991</v>
          </cell>
          <cell r="EV253">
            <v>0</v>
          </cell>
          <cell r="EW253">
            <v>205.50621628133243</v>
          </cell>
          <cell r="EX253">
            <v>0</v>
          </cell>
          <cell r="EY253">
            <v>2623530</v>
          </cell>
          <cell r="EZ253">
            <v>-26990</v>
          </cell>
          <cell r="FA253">
            <v>180049</v>
          </cell>
          <cell r="FB253">
            <v>-1786</v>
          </cell>
          <cell r="FC253">
            <v>40481</v>
          </cell>
          <cell r="FD253">
            <v>0</v>
          </cell>
          <cell r="FE253">
            <v>180049</v>
          </cell>
          <cell r="FF253">
            <v>-1786</v>
          </cell>
          <cell r="FG253">
            <v>302666.95</v>
          </cell>
          <cell r="FH253">
            <v>-26990</v>
          </cell>
          <cell r="FI253">
            <v>192.93633112265144</v>
          </cell>
          <cell r="FJ253">
            <v>0</v>
          </cell>
          <cell r="FK253">
            <v>2482963</v>
          </cell>
          <cell r="FL253">
            <v>0</v>
          </cell>
          <cell r="FM253">
            <v>171554</v>
          </cell>
          <cell r="FN253">
            <v>0</v>
          </cell>
          <cell r="FO253">
            <v>0</v>
          </cell>
          <cell r="FQ253">
            <v>171554</v>
          </cell>
          <cell r="FS253">
            <v>40407.384646550185</v>
          </cell>
          <cell r="FU253">
            <v>210.987273526103</v>
          </cell>
          <cell r="FV253">
            <v>0</v>
          </cell>
          <cell r="FW253">
            <v>2728701</v>
          </cell>
          <cell r="FX253">
            <v>0</v>
          </cell>
          <cell r="FY253">
            <v>181501</v>
          </cell>
          <cell r="FZ253">
            <v>0</v>
          </cell>
          <cell r="GA253">
            <v>85979</v>
          </cell>
          <cell r="GB253">
            <v>0</v>
          </cell>
          <cell r="GC253">
            <v>181501</v>
          </cell>
          <cell r="GE253">
            <v>332907.67469904141</v>
          </cell>
          <cell r="GG253">
            <v>209.94959154754957</v>
          </cell>
          <cell r="GH253">
            <v>0</v>
          </cell>
          <cell r="GI253">
            <v>2886414</v>
          </cell>
          <cell r="GJ253">
            <v>0</v>
          </cell>
          <cell r="GK253">
            <v>182431</v>
          </cell>
          <cell r="GL253">
            <v>0</v>
          </cell>
          <cell r="GM253">
            <v>68883</v>
          </cell>
          <cell r="GO253">
            <v>182431</v>
          </cell>
          <cell r="GQ253">
            <v>151733.2307160226</v>
          </cell>
          <cell r="HE253">
            <v>-244</v>
          </cell>
        </row>
        <row r="254">
          <cell r="A254">
            <v>245</v>
          </cell>
          <cell r="B254" t="str">
            <v>RAYNHAM</v>
          </cell>
          <cell r="E254">
            <v>0</v>
          </cell>
          <cell r="F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L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Z254">
            <v>0</v>
          </cell>
          <cell r="BB254">
            <v>0</v>
          </cell>
          <cell r="BC254">
            <v>0</v>
          </cell>
          <cell r="BD254">
            <v>0</v>
          </cell>
          <cell r="BH254">
            <v>0</v>
          </cell>
          <cell r="BL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W254">
            <v>0</v>
          </cell>
          <cell r="BY254">
            <v>0</v>
          </cell>
          <cell r="CA254">
            <v>0</v>
          </cell>
          <cell r="CE254">
            <v>0</v>
          </cell>
          <cell r="CF254">
            <v>0</v>
          </cell>
          <cell r="CH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S254">
            <v>0</v>
          </cell>
          <cell r="CW254">
            <v>0</v>
          </cell>
          <cell r="CY254">
            <v>0</v>
          </cell>
          <cell r="DD254">
            <v>0</v>
          </cell>
          <cell r="DF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U254">
            <v>0</v>
          </cell>
          <cell r="DW254">
            <v>0</v>
          </cell>
          <cell r="EG254">
            <v>0</v>
          </cell>
          <cell r="EI254">
            <v>0</v>
          </cell>
          <cell r="EK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Q254">
            <v>0</v>
          </cell>
          <cell r="FS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E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>
            <v>0</v>
          </cell>
          <cell r="GO254">
            <v>0</v>
          </cell>
          <cell r="GQ254">
            <v>0</v>
          </cell>
          <cell r="HE254">
            <v>-245</v>
          </cell>
        </row>
        <row r="255">
          <cell r="A255">
            <v>246</v>
          </cell>
          <cell r="B255" t="str">
            <v>READING</v>
          </cell>
          <cell r="E255">
            <v>0</v>
          </cell>
          <cell r="F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L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W255">
            <v>1</v>
          </cell>
          <cell r="AY255">
            <v>7151</v>
          </cell>
          <cell r="AZ255">
            <v>0</v>
          </cell>
          <cell r="BA255">
            <v>0</v>
          </cell>
          <cell r="BB255">
            <v>0</v>
          </cell>
          <cell r="BC255">
            <v>6366</v>
          </cell>
          <cell r="BD255">
            <v>9</v>
          </cell>
          <cell r="BE255">
            <v>1.63</v>
          </cell>
          <cell r="BF255">
            <v>0</v>
          </cell>
          <cell r="BG255">
            <v>11982</v>
          </cell>
          <cell r="BH255">
            <v>0</v>
          </cell>
          <cell r="BI255">
            <v>2.13</v>
          </cell>
          <cell r="BJ255">
            <v>0</v>
          </cell>
          <cell r="BK255">
            <v>16258</v>
          </cell>
          <cell r="BL255">
            <v>0</v>
          </cell>
          <cell r="BM255">
            <v>0</v>
          </cell>
          <cell r="BN255">
            <v>0</v>
          </cell>
          <cell r="BO255">
            <v>3069.4104592749718</v>
          </cell>
          <cell r="BP255">
            <v>1.9991408721884909</v>
          </cell>
          <cell r="BQ255">
            <v>4</v>
          </cell>
          <cell r="BR255">
            <v>0</v>
          </cell>
          <cell r="BS255">
            <v>30331.156934116574</v>
          </cell>
          <cell r="BT255">
            <v>0</v>
          </cell>
          <cell r="BU255">
            <v>2992</v>
          </cell>
          <cell r="BW255">
            <v>0</v>
          </cell>
          <cell r="BY255">
            <v>2992</v>
          </cell>
          <cell r="CA255">
            <v>18571.156934116574</v>
          </cell>
          <cell r="CC255">
            <v>4</v>
          </cell>
          <cell r="CD255">
            <v>0</v>
          </cell>
          <cell r="CE255">
            <v>31916</v>
          </cell>
          <cell r="CF255">
            <v>0</v>
          </cell>
          <cell r="CG255">
            <v>3104</v>
          </cell>
          <cell r="CH255">
            <v>0</v>
          </cell>
          <cell r="CI255">
            <v>0</v>
          </cell>
          <cell r="CJ255">
            <v>0</v>
          </cell>
          <cell r="CK255">
            <v>3104</v>
          </cell>
          <cell r="CL255">
            <v>0</v>
          </cell>
          <cell r="CM255">
            <v>11738.843065883426</v>
          </cell>
          <cell r="CN255">
            <v>0</v>
          </cell>
          <cell r="CO255">
            <v>5</v>
          </cell>
          <cell r="CP255">
            <v>0</v>
          </cell>
          <cell r="CQ255">
            <v>47535</v>
          </cell>
          <cell r="CS255">
            <v>4055</v>
          </cell>
          <cell r="CU255">
            <v>0</v>
          </cell>
          <cell r="CW255">
            <v>4055</v>
          </cell>
          <cell r="CY255">
            <v>22199</v>
          </cell>
          <cell r="DA255">
            <v>6</v>
          </cell>
          <cell r="DB255">
            <v>0</v>
          </cell>
          <cell r="DC255">
            <v>51846</v>
          </cell>
          <cell r="DD255">
            <v>0</v>
          </cell>
          <cell r="DE255">
            <v>5094</v>
          </cell>
          <cell r="DF255">
            <v>0</v>
          </cell>
          <cell r="DG255">
            <v>0</v>
          </cell>
          <cell r="DH255">
            <v>0</v>
          </cell>
          <cell r="DI255">
            <v>5094</v>
          </cell>
          <cell r="DJ255">
            <v>0</v>
          </cell>
          <cell r="DK255">
            <v>14316</v>
          </cell>
          <cell r="DL255">
            <v>0</v>
          </cell>
          <cell r="DM255">
            <v>7</v>
          </cell>
          <cell r="DN255">
            <v>0</v>
          </cell>
          <cell r="DO255">
            <v>64342</v>
          </cell>
          <cell r="DQ255">
            <v>6251</v>
          </cell>
          <cell r="DS255">
            <v>0</v>
          </cell>
          <cell r="DU255">
            <v>6251</v>
          </cell>
          <cell r="DW255">
            <v>21330.2</v>
          </cell>
          <cell r="DY255">
            <v>7</v>
          </cell>
          <cell r="DZ255">
            <v>0</v>
          </cell>
          <cell r="EA255">
            <v>64347</v>
          </cell>
          <cell r="EC255">
            <v>6251</v>
          </cell>
          <cell r="EE255">
            <v>0</v>
          </cell>
          <cell r="EG255">
            <v>6251</v>
          </cell>
          <cell r="EI255">
            <v>9227</v>
          </cell>
          <cell r="EK255">
            <v>6</v>
          </cell>
          <cell r="EL255">
            <v>0</v>
          </cell>
          <cell r="EM255">
            <v>55626</v>
          </cell>
          <cell r="EN255">
            <v>18542</v>
          </cell>
          <cell r="EO255">
            <v>5358</v>
          </cell>
          <cell r="EP255">
            <v>1786</v>
          </cell>
          <cell r="EQ255">
            <v>0</v>
          </cell>
          <cell r="ER255">
            <v>0</v>
          </cell>
          <cell r="ES255">
            <v>5358</v>
          </cell>
          <cell r="ET255">
            <v>1786</v>
          </cell>
          <cell r="EU255">
            <v>5001.3999999999996</v>
          </cell>
          <cell r="EV255">
            <v>0</v>
          </cell>
          <cell r="EW255">
            <v>5.1817765567765566</v>
          </cell>
          <cell r="EX255">
            <v>0</v>
          </cell>
          <cell r="EY255">
            <v>46950</v>
          </cell>
          <cell r="EZ255">
            <v>0</v>
          </cell>
          <cell r="FA255">
            <v>4562</v>
          </cell>
          <cell r="FB255">
            <v>0</v>
          </cell>
          <cell r="FC255">
            <v>0</v>
          </cell>
          <cell r="FD255">
            <v>0</v>
          </cell>
          <cell r="FE255">
            <v>4562</v>
          </cell>
          <cell r="FF255">
            <v>0</v>
          </cell>
          <cell r="FG255">
            <v>9868</v>
          </cell>
          <cell r="FH255">
            <v>0</v>
          </cell>
          <cell r="FI255">
            <v>5</v>
          </cell>
          <cell r="FJ255">
            <v>0</v>
          </cell>
          <cell r="FK255">
            <v>47180</v>
          </cell>
          <cell r="FL255">
            <v>0</v>
          </cell>
          <cell r="FM255">
            <v>4465</v>
          </cell>
          <cell r="FN255">
            <v>0</v>
          </cell>
          <cell r="FO255">
            <v>0</v>
          </cell>
          <cell r="FQ255">
            <v>4465</v>
          </cell>
          <cell r="FS255">
            <v>2360.5787290703811</v>
          </cell>
          <cell r="FU255">
            <v>4</v>
          </cell>
          <cell r="FV255">
            <v>0</v>
          </cell>
          <cell r="FW255">
            <v>44844</v>
          </cell>
          <cell r="FX255">
            <v>0</v>
          </cell>
          <cell r="FY255">
            <v>3572</v>
          </cell>
          <cell r="FZ255">
            <v>0</v>
          </cell>
          <cell r="GA255">
            <v>0</v>
          </cell>
          <cell r="GB255">
            <v>0</v>
          </cell>
          <cell r="GC255">
            <v>3572</v>
          </cell>
          <cell r="GE255">
            <v>2401.35807943588</v>
          </cell>
          <cell r="GG255">
            <v>3.4983050847457626</v>
          </cell>
          <cell r="GH255">
            <v>0</v>
          </cell>
          <cell r="GI255">
            <v>37784</v>
          </cell>
          <cell r="GJ255">
            <v>0</v>
          </cell>
          <cell r="GK255">
            <v>3121</v>
          </cell>
          <cell r="GL255">
            <v>0</v>
          </cell>
          <cell r="GM255">
            <v>0</v>
          </cell>
          <cell r="GO255">
            <v>3121</v>
          </cell>
          <cell r="GQ255">
            <v>0</v>
          </cell>
          <cell r="HE255">
            <v>-246</v>
          </cell>
        </row>
        <row r="256">
          <cell r="A256">
            <v>247</v>
          </cell>
          <cell r="B256" t="str">
            <v>REHOBOTH</v>
          </cell>
          <cell r="E256">
            <v>0</v>
          </cell>
          <cell r="F256">
            <v>0</v>
          </cell>
          <cell r="J256">
            <v>0</v>
          </cell>
          <cell r="K256">
            <v>0</v>
          </cell>
          <cell r="L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L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Z256">
            <v>0</v>
          </cell>
          <cell r="BB256">
            <v>0</v>
          </cell>
          <cell r="BC256">
            <v>0</v>
          </cell>
          <cell r="BD256">
            <v>0</v>
          </cell>
          <cell r="BH256">
            <v>0</v>
          </cell>
          <cell r="BL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W256">
            <v>0</v>
          </cell>
          <cell r="BY256">
            <v>0</v>
          </cell>
          <cell r="CA256">
            <v>0</v>
          </cell>
          <cell r="CE256">
            <v>0</v>
          </cell>
          <cell r="CF256">
            <v>0</v>
          </cell>
          <cell r="CH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S256">
            <v>0</v>
          </cell>
          <cell r="CW256">
            <v>0</v>
          </cell>
          <cell r="CY256">
            <v>0</v>
          </cell>
          <cell r="DD256">
            <v>0</v>
          </cell>
          <cell r="DF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U256">
            <v>0</v>
          </cell>
          <cell r="DW256">
            <v>0</v>
          </cell>
          <cell r="EG256">
            <v>0</v>
          </cell>
          <cell r="EI256">
            <v>0</v>
          </cell>
          <cell r="EK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Q256">
            <v>0</v>
          </cell>
          <cell r="FS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E256">
            <v>0</v>
          </cell>
          <cell r="GG256">
            <v>0</v>
          </cell>
          <cell r="GH256">
            <v>0</v>
          </cell>
          <cell r="GI256">
            <v>0</v>
          </cell>
          <cell r="GJ256">
            <v>0</v>
          </cell>
          <cell r="GK256">
            <v>0</v>
          </cell>
          <cell r="GL256">
            <v>0</v>
          </cell>
          <cell r="GM256">
            <v>0</v>
          </cell>
          <cell r="GO256">
            <v>0</v>
          </cell>
          <cell r="GQ256">
            <v>0</v>
          </cell>
          <cell r="HE256">
            <v>-247</v>
          </cell>
        </row>
        <row r="257">
          <cell r="A257">
            <v>248</v>
          </cell>
          <cell r="B257" t="str">
            <v>REVERE</v>
          </cell>
          <cell r="E257">
            <v>0</v>
          </cell>
          <cell r="F257">
            <v>0</v>
          </cell>
          <cell r="I257">
            <v>10.050000000000001</v>
          </cell>
          <cell r="J257">
            <v>51447</v>
          </cell>
          <cell r="K257">
            <v>0</v>
          </cell>
          <cell r="L257">
            <v>0</v>
          </cell>
          <cell r="M257">
            <v>0</v>
          </cell>
          <cell r="O257">
            <v>14.78</v>
          </cell>
          <cell r="P257">
            <v>0</v>
          </cell>
          <cell r="Q257">
            <v>82644</v>
          </cell>
          <cell r="R257">
            <v>0</v>
          </cell>
          <cell r="S257">
            <v>12742</v>
          </cell>
          <cell r="U257">
            <v>14760</v>
          </cell>
          <cell r="V257">
            <v>0</v>
          </cell>
          <cell r="W257">
            <v>29.49</v>
          </cell>
          <cell r="X257">
            <v>0</v>
          </cell>
          <cell r="Y257">
            <v>168642</v>
          </cell>
          <cell r="Z257">
            <v>0</v>
          </cell>
          <cell r="AA257">
            <v>26464</v>
          </cell>
          <cell r="AB257">
            <v>0</v>
          </cell>
          <cell r="AC257">
            <v>85998</v>
          </cell>
          <cell r="AD257">
            <v>0</v>
          </cell>
          <cell r="AE257">
            <v>0</v>
          </cell>
          <cell r="AF257">
            <v>37.659999999999997</v>
          </cell>
          <cell r="AG257">
            <v>0</v>
          </cell>
          <cell r="AH257">
            <v>258307</v>
          </cell>
          <cell r="AJ257">
            <v>3054</v>
          </cell>
          <cell r="AL257">
            <v>141264</v>
          </cell>
          <cell r="AN257">
            <v>0</v>
          </cell>
          <cell r="AO257">
            <v>31.9</v>
          </cell>
          <cell r="AP257">
            <v>0</v>
          </cell>
          <cell r="AQ257">
            <v>234370</v>
          </cell>
          <cell r="AR257">
            <v>0</v>
          </cell>
          <cell r="AS257">
            <v>0</v>
          </cell>
          <cell r="AT257">
            <v>0</v>
          </cell>
          <cell r="AU257">
            <v>88198</v>
          </cell>
          <cell r="AW257">
            <v>31</v>
          </cell>
          <cell r="AY257">
            <v>229858</v>
          </cell>
          <cell r="AZ257">
            <v>0</v>
          </cell>
          <cell r="BA257">
            <v>24185</v>
          </cell>
          <cell r="BB257">
            <v>0</v>
          </cell>
          <cell r="BC257">
            <v>31929</v>
          </cell>
          <cell r="BD257">
            <v>46</v>
          </cell>
          <cell r="BE257">
            <v>26.73</v>
          </cell>
          <cell r="BF257">
            <v>0</v>
          </cell>
          <cell r="BG257">
            <v>204242</v>
          </cell>
          <cell r="BH257">
            <v>0</v>
          </cell>
          <cell r="BI257">
            <v>32.479999999999997</v>
          </cell>
          <cell r="BJ257">
            <v>0</v>
          </cell>
          <cell r="BK257">
            <v>273902</v>
          </cell>
          <cell r="BL257">
            <v>0</v>
          </cell>
          <cell r="BM257">
            <v>0</v>
          </cell>
          <cell r="BN257">
            <v>0</v>
          </cell>
          <cell r="BO257">
            <v>21306.938972904289</v>
          </cell>
          <cell r="BP257">
            <v>13.877444260750053</v>
          </cell>
          <cell r="BQ257">
            <v>56.576788667469557</v>
          </cell>
          <cell r="BR257">
            <v>0</v>
          </cell>
          <cell r="BS257">
            <v>463423.5500273779</v>
          </cell>
          <cell r="BT257">
            <v>0</v>
          </cell>
          <cell r="BU257">
            <v>41571.437923267236</v>
          </cell>
          <cell r="BW257">
            <v>10454.335623641713</v>
          </cell>
          <cell r="BY257">
            <v>41571.437923267236</v>
          </cell>
          <cell r="CA257">
            <v>231317.5500273779</v>
          </cell>
          <cell r="CC257">
            <v>49.867475926941893</v>
          </cell>
          <cell r="CD257">
            <v>0</v>
          </cell>
          <cell r="CE257">
            <v>376770.23995829449</v>
          </cell>
          <cell r="CF257">
            <v>2134.7012348556309</v>
          </cell>
          <cell r="CG257">
            <v>37176.620778766424</v>
          </cell>
          <cell r="CH257">
            <v>213.21919850883569</v>
          </cell>
          <cell r="CI257">
            <v>16992.432432432433</v>
          </cell>
          <cell r="CJ257">
            <v>351.56756756756658</v>
          </cell>
          <cell r="CK257">
            <v>37176.620778766424</v>
          </cell>
          <cell r="CL257">
            <v>244.67865796829574</v>
          </cell>
          <cell r="CM257">
            <v>141577</v>
          </cell>
          <cell r="CN257">
            <v>0</v>
          </cell>
          <cell r="CO257">
            <v>73.298826867948449</v>
          </cell>
          <cell r="CP257">
            <v>0</v>
          </cell>
          <cell r="CQ257">
            <v>571145.85977042955</v>
          </cell>
          <cell r="CS257">
            <v>56130.050611997358</v>
          </cell>
          <cell r="CU257">
            <v>36868.541784016896</v>
          </cell>
          <cell r="CW257">
            <v>56130.050611997358</v>
          </cell>
          <cell r="CY257">
            <v>272319.32104699075</v>
          </cell>
          <cell r="DA257">
            <v>103.12080870879494</v>
          </cell>
          <cell r="DB257">
            <v>0</v>
          </cell>
          <cell r="DC257">
            <v>879219</v>
          </cell>
          <cell r="DD257">
            <v>0</v>
          </cell>
          <cell r="DE257">
            <v>79510</v>
          </cell>
          <cell r="DF257">
            <v>0</v>
          </cell>
          <cell r="DG257">
            <v>101058</v>
          </cell>
          <cell r="DH257">
            <v>0</v>
          </cell>
          <cell r="DI257">
            <v>79510</v>
          </cell>
          <cell r="DJ257">
            <v>0</v>
          </cell>
          <cell r="DK257">
            <v>423845</v>
          </cell>
          <cell r="DL257">
            <v>0</v>
          </cell>
          <cell r="DM257">
            <v>130.02429480439824</v>
          </cell>
          <cell r="DN257">
            <v>0</v>
          </cell>
          <cell r="DO257">
            <v>1207299</v>
          </cell>
          <cell r="DQ257">
            <v>105854</v>
          </cell>
          <cell r="DS257">
            <v>118117</v>
          </cell>
          <cell r="DU257">
            <v>105854</v>
          </cell>
          <cell r="DW257">
            <v>590247.19181562518</v>
          </cell>
          <cell r="DY257">
            <v>132.5245679027704</v>
          </cell>
          <cell r="DZ257">
            <v>0</v>
          </cell>
          <cell r="EA257">
            <v>1387715</v>
          </cell>
          <cell r="EC257">
            <v>117279</v>
          </cell>
          <cell r="EE257">
            <v>10762</v>
          </cell>
          <cell r="EG257">
            <v>117279</v>
          </cell>
          <cell r="EI257">
            <v>499639.37559788593</v>
          </cell>
          <cell r="EK257">
            <v>134.03860640012991</v>
          </cell>
          <cell r="EL257">
            <v>0</v>
          </cell>
          <cell r="EM257">
            <v>1325179</v>
          </cell>
          <cell r="EN257">
            <v>17662</v>
          </cell>
          <cell r="EO257">
            <v>117834</v>
          </cell>
          <cell r="EP257">
            <v>1786</v>
          </cell>
          <cell r="EQ257">
            <v>22639</v>
          </cell>
          <cell r="ER257">
            <v>0</v>
          </cell>
          <cell r="ES257">
            <v>117834</v>
          </cell>
          <cell r="ET257">
            <v>1786</v>
          </cell>
          <cell r="EU257">
            <v>239481.60000000001</v>
          </cell>
          <cell r="EV257">
            <v>0</v>
          </cell>
          <cell r="EW257">
            <v>136.85010054370156</v>
          </cell>
          <cell r="EX257">
            <v>0</v>
          </cell>
          <cell r="EY257">
            <v>1445890</v>
          </cell>
          <cell r="EZ257">
            <v>-11895</v>
          </cell>
          <cell r="FA257">
            <v>120219</v>
          </cell>
          <cell r="FB257">
            <v>-893</v>
          </cell>
          <cell r="FC257">
            <v>23158</v>
          </cell>
          <cell r="FD257">
            <v>0</v>
          </cell>
          <cell r="FE257">
            <v>120219</v>
          </cell>
          <cell r="FF257">
            <v>-893</v>
          </cell>
          <cell r="FG257">
            <v>210539.4</v>
          </cell>
          <cell r="FH257">
            <v>-11895</v>
          </cell>
          <cell r="FI257">
            <v>128.15265086581473</v>
          </cell>
          <cell r="FJ257">
            <v>0</v>
          </cell>
          <cell r="FK257">
            <v>1416997</v>
          </cell>
          <cell r="FL257">
            <v>0</v>
          </cell>
          <cell r="FM257">
            <v>111845</v>
          </cell>
          <cell r="FN257">
            <v>0</v>
          </cell>
          <cell r="FO257">
            <v>33973</v>
          </cell>
          <cell r="FQ257">
            <v>111845</v>
          </cell>
          <cell r="FS257">
            <v>21723.497318922269</v>
          </cell>
          <cell r="FU257">
            <v>120.20383181095778</v>
          </cell>
          <cell r="FV257">
            <v>0</v>
          </cell>
          <cell r="FW257">
            <v>1351417</v>
          </cell>
          <cell r="FX257">
            <v>0</v>
          </cell>
          <cell r="FY257">
            <v>105397</v>
          </cell>
          <cell r="FZ257">
            <v>0</v>
          </cell>
          <cell r="GA257">
            <v>24772</v>
          </cell>
          <cell r="GB257">
            <v>0</v>
          </cell>
          <cell r="GC257">
            <v>105397</v>
          </cell>
          <cell r="GE257">
            <v>33679.619047818873</v>
          </cell>
          <cell r="GG257">
            <v>155.13213448525647</v>
          </cell>
          <cell r="GH257">
            <v>0</v>
          </cell>
          <cell r="GI257">
            <v>1772832</v>
          </cell>
          <cell r="GJ257">
            <v>0</v>
          </cell>
          <cell r="GK257">
            <v>133503</v>
          </cell>
          <cell r="GL257">
            <v>0</v>
          </cell>
          <cell r="GM257">
            <v>63254</v>
          </cell>
          <cell r="GO257">
            <v>133503</v>
          </cell>
          <cell r="GQ257">
            <v>405436.83413664484</v>
          </cell>
          <cell r="HE257">
            <v>-248</v>
          </cell>
        </row>
        <row r="258">
          <cell r="A258">
            <v>249</v>
          </cell>
          <cell r="B258" t="str">
            <v>RICHMOND</v>
          </cell>
          <cell r="E258">
            <v>0</v>
          </cell>
          <cell r="F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L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Z258">
            <v>0</v>
          </cell>
          <cell r="BB258">
            <v>0</v>
          </cell>
          <cell r="BC258">
            <v>0</v>
          </cell>
          <cell r="BD258">
            <v>0</v>
          </cell>
          <cell r="BH258">
            <v>0</v>
          </cell>
          <cell r="BL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W258">
            <v>0</v>
          </cell>
          <cell r="BY258">
            <v>0</v>
          </cell>
          <cell r="CA258">
            <v>0</v>
          </cell>
          <cell r="CE258">
            <v>0</v>
          </cell>
          <cell r="CF258">
            <v>0</v>
          </cell>
          <cell r="CH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S258">
            <v>0</v>
          </cell>
          <cell r="CW258">
            <v>0</v>
          </cell>
          <cell r="CY258">
            <v>0</v>
          </cell>
          <cell r="DD258">
            <v>0</v>
          </cell>
          <cell r="DF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U258">
            <v>0</v>
          </cell>
          <cell r="DW258">
            <v>0</v>
          </cell>
          <cell r="EG258">
            <v>0</v>
          </cell>
          <cell r="EI258">
            <v>0</v>
          </cell>
          <cell r="EK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Q258">
            <v>0</v>
          </cell>
          <cell r="FS258">
            <v>0</v>
          </cell>
          <cell r="FU258">
            <v>1</v>
          </cell>
          <cell r="FV258">
            <v>0</v>
          </cell>
          <cell r="FW258">
            <v>20637</v>
          </cell>
          <cell r="FX258">
            <v>0</v>
          </cell>
          <cell r="FY258">
            <v>893</v>
          </cell>
          <cell r="FZ258">
            <v>0</v>
          </cell>
          <cell r="GA258">
            <v>0</v>
          </cell>
          <cell r="GB258">
            <v>0</v>
          </cell>
          <cell r="GC258">
            <v>893</v>
          </cell>
          <cell r="GE258">
            <v>20091.962978032945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>
            <v>0</v>
          </cell>
          <cell r="GO258">
            <v>0</v>
          </cell>
          <cell r="GQ258">
            <v>0</v>
          </cell>
          <cell r="HE258">
            <v>-249</v>
          </cell>
        </row>
        <row r="259">
          <cell r="A259">
            <v>250</v>
          </cell>
          <cell r="B259" t="str">
            <v>ROCHESTER</v>
          </cell>
          <cell r="E259">
            <v>0</v>
          </cell>
          <cell r="F259">
            <v>0</v>
          </cell>
          <cell r="J259">
            <v>0</v>
          </cell>
          <cell r="K259">
            <v>0</v>
          </cell>
          <cell r="L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L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Z259">
            <v>0</v>
          </cell>
          <cell r="BB259">
            <v>0</v>
          </cell>
          <cell r="BC259">
            <v>0</v>
          </cell>
          <cell r="BD259">
            <v>0</v>
          </cell>
          <cell r="BH259">
            <v>0</v>
          </cell>
          <cell r="BL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W259">
            <v>0</v>
          </cell>
          <cell r="BY259">
            <v>0</v>
          </cell>
          <cell r="CA259">
            <v>0</v>
          </cell>
          <cell r="CE259">
            <v>0</v>
          </cell>
          <cell r="CF259">
            <v>0</v>
          </cell>
          <cell r="CH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S259">
            <v>0</v>
          </cell>
          <cell r="CW259">
            <v>0</v>
          </cell>
          <cell r="CY259">
            <v>0</v>
          </cell>
          <cell r="DD259">
            <v>0</v>
          </cell>
          <cell r="DF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U259">
            <v>0</v>
          </cell>
          <cell r="DW259">
            <v>0</v>
          </cell>
          <cell r="EG259">
            <v>0</v>
          </cell>
          <cell r="EI259">
            <v>0</v>
          </cell>
          <cell r="EK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Q259">
            <v>0</v>
          </cell>
          <cell r="FS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E259">
            <v>0</v>
          </cell>
          <cell r="GG259">
            <v>0</v>
          </cell>
          <cell r="GH259">
            <v>0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>
            <v>0</v>
          </cell>
          <cell r="GO259">
            <v>0</v>
          </cell>
          <cell r="GQ259">
            <v>0</v>
          </cell>
          <cell r="HE259">
            <v>-250</v>
          </cell>
        </row>
        <row r="260">
          <cell r="A260">
            <v>251</v>
          </cell>
          <cell r="B260" t="str">
            <v>ROCKLAND</v>
          </cell>
          <cell r="C260">
            <v>6.99</v>
          </cell>
          <cell r="D260">
            <v>37040</v>
          </cell>
          <cell r="E260">
            <v>0</v>
          </cell>
          <cell r="F260">
            <v>29202</v>
          </cell>
          <cell r="G260">
            <v>0</v>
          </cell>
          <cell r="I260">
            <v>9</v>
          </cell>
          <cell r="J260">
            <v>52398</v>
          </cell>
          <cell r="K260">
            <v>0</v>
          </cell>
          <cell r="L260">
            <v>30678</v>
          </cell>
          <cell r="M260">
            <v>0</v>
          </cell>
          <cell r="O260">
            <v>8.67</v>
          </cell>
          <cell r="P260">
            <v>0</v>
          </cell>
          <cell r="Q260">
            <v>44777</v>
          </cell>
          <cell r="R260">
            <v>0</v>
          </cell>
          <cell r="S260">
            <v>5838</v>
          </cell>
          <cell r="U260">
            <v>11644</v>
          </cell>
          <cell r="V260">
            <v>0</v>
          </cell>
          <cell r="W260">
            <v>7.13</v>
          </cell>
          <cell r="X260">
            <v>0</v>
          </cell>
          <cell r="Y260">
            <v>40235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6.05</v>
          </cell>
          <cell r="AG260">
            <v>0</v>
          </cell>
          <cell r="AH260">
            <v>36899</v>
          </cell>
          <cell r="AJ260">
            <v>0</v>
          </cell>
          <cell r="AL260">
            <v>0</v>
          </cell>
          <cell r="AN260">
            <v>0</v>
          </cell>
          <cell r="AO260">
            <v>1</v>
          </cell>
          <cell r="AP260">
            <v>0</v>
          </cell>
          <cell r="AQ260">
            <v>6660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W260">
            <v>3</v>
          </cell>
          <cell r="AY260">
            <v>20328</v>
          </cell>
          <cell r="AZ260">
            <v>0</v>
          </cell>
          <cell r="BA260">
            <v>0</v>
          </cell>
          <cell r="BB260">
            <v>0</v>
          </cell>
          <cell r="BC260">
            <v>12168</v>
          </cell>
          <cell r="BD260">
            <v>17</v>
          </cell>
          <cell r="BE260">
            <v>2</v>
          </cell>
          <cell r="BF260">
            <v>0</v>
          </cell>
          <cell r="BG260">
            <v>14130</v>
          </cell>
          <cell r="BH260">
            <v>0</v>
          </cell>
          <cell r="BI260">
            <v>5.98</v>
          </cell>
          <cell r="BJ260">
            <v>0</v>
          </cell>
          <cell r="BK260">
            <v>42841</v>
          </cell>
          <cell r="BL260">
            <v>0</v>
          </cell>
          <cell r="BM260">
            <v>0</v>
          </cell>
          <cell r="BN260">
            <v>0</v>
          </cell>
          <cell r="BO260">
            <v>10454.103095086381</v>
          </cell>
          <cell r="BP260">
            <v>6.8088726016776491</v>
          </cell>
          <cell r="BQ260">
            <v>25.876325088339222</v>
          </cell>
          <cell r="BR260">
            <v>0</v>
          </cell>
          <cell r="BS260">
            <v>165226.51294657338</v>
          </cell>
          <cell r="BT260">
            <v>0</v>
          </cell>
          <cell r="BU260">
            <v>17859.49116607774</v>
          </cell>
          <cell r="BW260">
            <v>15336.196289442145</v>
          </cell>
          <cell r="BY260">
            <v>17859.49116607774</v>
          </cell>
          <cell r="CA260">
            <v>139612.11294657338</v>
          </cell>
          <cell r="CC260">
            <v>37.110726643598611</v>
          </cell>
          <cell r="CD260">
            <v>0</v>
          </cell>
          <cell r="CE260">
            <v>264710.81314878893</v>
          </cell>
          <cell r="CF260">
            <v>0</v>
          </cell>
          <cell r="CG260">
            <v>28797.923875432531</v>
          </cell>
          <cell r="CH260">
            <v>0</v>
          </cell>
          <cell r="CI260">
            <v>0</v>
          </cell>
          <cell r="CJ260">
            <v>0</v>
          </cell>
          <cell r="CK260">
            <v>28797.923875432531</v>
          </cell>
          <cell r="CL260">
            <v>0</v>
          </cell>
          <cell r="CM260">
            <v>184399.30020221556</v>
          </cell>
          <cell r="CN260">
            <v>0</v>
          </cell>
          <cell r="CO260">
            <v>52.622837370242216</v>
          </cell>
          <cell r="CP260">
            <v>0</v>
          </cell>
          <cell r="CQ260">
            <v>395776.35986159171</v>
          </cell>
          <cell r="CS260">
            <v>42677.12110726643</v>
          </cell>
          <cell r="CU260">
            <v>0</v>
          </cell>
          <cell r="CW260">
            <v>42677.12110726643</v>
          </cell>
          <cell r="CY260">
            <v>239710.54671280278</v>
          </cell>
          <cell r="DA260">
            <v>61.945945945945944</v>
          </cell>
          <cell r="DB260">
            <v>0</v>
          </cell>
          <cell r="DC260">
            <v>509081</v>
          </cell>
          <cell r="DD260">
            <v>0</v>
          </cell>
          <cell r="DE260">
            <v>51743</v>
          </cell>
          <cell r="DF260">
            <v>0</v>
          </cell>
          <cell r="DG260">
            <v>9202</v>
          </cell>
          <cell r="DH260">
            <v>0</v>
          </cell>
          <cell r="DI260">
            <v>51743</v>
          </cell>
          <cell r="DJ260">
            <v>0</v>
          </cell>
          <cell r="DK260">
            <v>231738</v>
          </cell>
          <cell r="DL260">
            <v>0</v>
          </cell>
          <cell r="DM260">
            <v>67.959322033898303</v>
          </cell>
          <cell r="DN260">
            <v>0</v>
          </cell>
          <cell r="DO260">
            <v>567911</v>
          </cell>
          <cell r="DQ260">
            <v>59841</v>
          </cell>
          <cell r="DS260">
            <v>8892</v>
          </cell>
          <cell r="DU260">
            <v>59841</v>
          </cell>
          <cell r="DW260">
            <v>179239.00276816607</v>
          </cell>
          <cell r="DY260">
            <v>81.903780068728523</v>
          </cell>
          <cell r="DZ260">
            <v>0</v>
          </cell>
          <cell r="EA260">
            <v>768338</v>
          </cell>
          <cell r="EC260">
            <v>73140</v>
          </cell>
          <cell r="EE260">
            <v>0</v>
          </cell>
          <cell r="EG260">
            <v>73140</v>
          </cell>
          <cell r="EI260">
            <v>281046.85605536331</v>
          </cell>
          <cell r="EK260">
            <v>78.465517241379317</v>
          </cell>
          <cell r="EL260">
            <v>0</v>
          </cell>
          <cell r="EM260">
            <v>790854</v>
          </cell>
          <cell r="EN260">
            <v>0</v>
          </cell>
          <cell r="EO260">
            <v>70069</v>
          </cell>
          <cell r="EP260">
            <v>0</v>
          </cell>
          <cell r="EQ260">
            <v>0</v>
          </cell>
          <cell r="ER260">
            <v>0</v>
          </cell>
          <cell r="ES260">
            <v>70069</v>
          </cell>
          <cell r="ET260">
            <v>0</v>
          </cell>
          <cell r="EU260">
            <v>166304.20000000001</v>
          </cell>
          <cell r="EV260">
            <v>0</v>
          </cell>
          <cell r="EW260">
            <v>81.603448275862064</v>
          </cell>
          <cell r="EX260">
            <v>0</v>
          </cell>
          <cell r="EY260">
            <v>805019</v>
          </cell>
          <cell r="EZ260">
            <v>0</v>
          </cell>
          <cell r="FA260">
            <v>72873</v>
          </cell>
          <cell r="FB260">
            <v>0</v>
          </cell>
          <cell r="FC260">
            <v>0</v>
          </cell>
          <cell r="FD260">
            <v>0</v>
          </cell>
          <cell r="FE260">
            <v>72873</v>
          </cell>
          <cell r="FF260">
            <v>0</v>
          </cell>
          <cell r="FG260">
            <v>99964.800000000003</v>
          </cell>
          <cell r="FH260">
            <v>0</v>
          </cell>
          <cell r="FI260">
            <v>82.965986394557831</v>
          </cell>
          <cell r="FJ260">
            <v>0</v>
          </cell>
          <cell r="FK260">
            <v>851380</v>
          </cell>
          <cell r="FL260">
            <v>0</v>
          </cell>
          <cell r="FM260">
            <v>73114</v>
          </cell>
          <cell r="FN260">
            <v>0</v>
          </cell>
          <cell r="FO260">
            <v>11279</v>
          </cell>
          <cell r="FQ260">
            <v>73114</v>
          </cell>
          <cell r="FS260">
            <v>53146.518365574542</v>
          </cell>
          <cell r="FU260">
            <v>73.871186440677974</v>
          </cell>
          <cell r="FV260">
            <v>0</v>
          </cell>
          <cell r="FW260">
            <v>760504</v>
          </cell>
          <cell r="FX260">
            <v>0</v>
          </cell>
          <cell r="FY260">
            <v>65967</v>
          </cell>
          <cell r="FZ260">
            <v>0</v>
          </cell>
          <cell r="GA260">
            <v>0</v>
          </cell>
          <cell r="GB260">
            <v>0</v>
          </cell>
          <cell r="GC260">
            <v>65967</v>
          </cell>
          <cell r="GE260">
            <v>20212.201260137273</v>
          </cell>
          <cell r="GG260">
            <v>73.989864864864856</v>
          </cell>
          <cell r="GH260">
            <v>0</v>
          </cell>
          <cell r="GI260">
            <v>832311</v>
          </cell>
          <cell r="GJ260">
            <v>0</v>
          </cell>
          <cell r="GK260">
            <v>66072</v>
          </cell>
          <cell r="GL260">
            <v>0</v>
          </cell>
          <cell r="GM260">
            <v>0</v>
          </cell>
          <cell r="GO260">
            <v>66072</v>
          </cell>
          <cell r="GQ260">
            <v>69084.400766109553</v>
          </cell>
          <cell r="HE260">
            <v>-251</v>
          </cell>
        </row>
        <row r="261">
          <cell r="A261">
            <v>252</v>
          </cell>
          <cell r="B261" t="str">
            <v>ROCKPORT</v>
          </cell>
          <cell r="E261">
            <v>0</v>
          </cell>
          <cell r="F261">
            <v>0</v>
          </cell>
          <cell r="J261">
            <v>0</v>
          </cell>
          <cell r="K261">
            <v>0</v>
          </cell>
          <cell r="L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L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Z261">
            <v>0</v>
          </cell>
          <cell r="BB261">
            <v>0</v>
          </cell>
          <cell r="BC261">
            <v>0</v>
          </cell>
          <cell r="BD261">
            <v>0</v>
          </cell>
          <cell r="BH261">
            <v>0</v>
          </cell>
          <cell r="BL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W261">
            <v>0</v>
          </cell>
          <cell r="BY261">
            <v>0</v>
          </cell>
          <cell r="CA261">
            <v>0</v>
          </cell>
          <cell r="CE261">
            <v>0</v>
          </cell>
          <cell r="CF261">
            <v>0</v>
          </cell>
          <cell r="CH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S261">
            <v>0</v>
          </cell>
          <cell r="CW261">
            <v>0</v>
          </cell>
          <cell r="CY261">
            <v>0</v>
          </cell>
          <cell r="DD261">
            <v>0</v>
          </cell>
          <cell r="DF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U261">
            <v>0</v>
          </cell>
          <cell r="DW261">
            <v>0</v>
          </cell>
          <cell r="EG261">
            <v>0</v>
          </cell>
          <cell r="EI261">
            <v>0</v>
          </cell>
          <cell r="EK261">
            <v>0.69597069597069594</v>
          </cell>
          <cell r="EL261">
            <v>0</v>
          </cell>
          <cell r="EM261">
            <v>9242</v>
          </cell>
          <cell r="EN261">
            <v>0</v>
          </cell>
          <cell r="EO261">
            <v>622</v>
          </cell>
          <cell r="EP261">
            <v>0</v>
          </cell>
          <cell r="EQ261">
            <v>0</v>
          </cell>
          <cell r="ER261">
            <v>0</v>
          </cell>
          <cell r="ES261">
            <v>622</v>
          </cell>
          <cell r="ET261">
            <v>0</v>
          </cell>
          <cell r="EU261">
            <v>9242</v>
          </cell>
          <cell r="EV261">
            <v>0</v>
          </cell>
          <cell r="EW261">
            <v>1</v>
          </cell>
          <cell r="EX261">
            <v>0</v>
          </cell>
          <cell r="EY261">
            <v>14441</v>
          </cell>
          <cell r="EZ261">
            <v>0</v>
          </cell>
          <cell r="FA261">
            <v>893</v>
          </cell>
          <cell r="FB261">
            <v>0</v>
          </cell>
          <cell r="FC261">
            <v>0</v>
          </cell>
          <cell r="FD261">
            <v>0</v>
          </cell>
          <cell r="FE261">
            <v>893</v>
          </cell>
          <cell r="FF261">
            <v>0</v>
          </cell>
          <cell r="FG261">
            <v>7509.5</v>
          </cell>
          <cell r="FH261">
            <v>0</v>
          </cell>
          <cell r="FI261">
            <v>2.1554770318021204</v>
          </cell>
          <cell r="FJ261">
            <v>0</v>
          </cell>
          <cell r="FK261">
            <v>28833</v>
          </cell>
          <cell r="FL261">
            <v>0</v>
          </cell>
          <cell r="FM261">
            <v>1926</v>
          </cell>
          <cell r="FN261">
            <v>0</v>
          </cell>
          <cell r="FO261">
            <v>0</v>
          </cell>
          <cell r="FQ261">
            <v>1926</v>
          </cell>
          <cell r="FS261">
            <v>17229.162142877467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E261">
            <v>7017.8752791784646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O261">
            <v>0</v>
          </cell>
          <cell r="GQ261">
            <v>0</v>
          </cell>
          <cell r="HE261">
            <v>-252</v>
          </cell>
        </row>
        <row r="262">
          <cell r="A262">
            <v>253</v>
          </cell>
          <cell r="B262" t="str">
            <v>ROWE</v>
          </cell>
          <cell r="E262">
            <v>0</v>
          </cell>
          <cell r="F262">
            <v>0</v>
          </cell>
          <cell r="J262">
            <v>0</v>
          </cell>
          <cell r="K262">
            <v>0</v>
          </cell>
          <cell r="L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L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Z262">
            <v>0</v>
          </cell>
          <cell r="BB262">
            <v>0</v>
          </cell>
          <cell r="BC262">
            <v>0</v>
          </cell>
          <cell r="BD262">
            <v>0</v>
          </cell>
          <cell r="BH262">
            <v>0</v>
          </cell>
          <cell r="BL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W262">
            <v>0</v>
          </cell>
          <cell r="BY262">
            <v>0</v>
          </cell>
          <cell r="CA262">
            <v>0</v>
          </cell>
          <cell r="CE262">
            <v>0</v>
          </cell>
          <cell r="CF262">
            <v>0</v>
          </cell>
          <cell r="CH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S262">
            <v>0</v>
          </cell>
          <cell r="CW262">
            <v>0</v>
          </cell>
          <cell r="CY262">
            <v>0</v>
          </cell>
          <cell r="DA262">
            <v>1.8092105263157894</v>
          </cell>
          <cell r="DB262">
            <v>0</v>
          </cell>
          <cell r="DC262">
            <v>21099</v>
          </cell>
          <cell r="DD262">
            <v>0</v>
          </cell>
          <cell r="DE262">
            <v>687</v>
          </cell>
          <cell r="DF262">
            <v>0</v>
          </cell>
          <cell r="DG262">
            <v>26922</v>
          </cell>
          <cell r="DH262">
            <v>0</v>
          </cell>
          <cell r="DI262">
            <v>687</v>
          </cell>
          <cell r="DJ262">
            <v>0</v>
          </cell>
          <cell r="DK262">
            <v>21099</v>
          </cell>
          <cell r="DL262">
            <v>0</v>
          </cell>
          <cell r="DM262">
            <v>1</v>
          </cell>
          <cell r="DN262">
            <v>0</v>
          </cell>
          <cell r="DO262">
            <v>33843</v>
          </cell>
          <cell r="DQ262">
            <v>873</v>
          </cell>
          <cell r="DS262">
            <v>0</v>
          </cell>
          <cell r="DU262">
            <v>873</v>
          </cell>
          <cell r="DW262">
            <v>25403.4</v>
          </cell>
          <cell r="DY262">
            <v>1</v>
          </cell>
          <cell r="DZ262">
            <v>0</v>
          </cell>
          <cell r="EA262">
            <v>33852</v>
          </cell>
          <cell r="EC262">
            <v>893</v>
          </cell>
          <cell r="EE262">
            <v>0</v>
          </cell>
          <cell r="EG262">
            <v>893</v>
          </cell>
          <cell r="EI262">
            <v>16095</v>
          </cell>
          <cell r="EK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5103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3.6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Q262">
            <v>0</v>
          </cell>
          <cell r="FS262">
            <v>0</v>
          </cell>
          <cell r="FU262">
            <v>1</v>
          </cell>
          <cell r="FV262">
            <v>0</v>
          </cell>
          <cell r="FW262">
            <v>25020</v>
          </cell>
          <cell r="FX262">
            <v>0</v>
          </cell>
          <cell r="FY262">
            <v>893</v>
          </cell>
          <cell r="FZ262">
            <v>0</v>
          </cell>
          <cell r="GA262">
            <v>0</v>
          </cell>
          <cell r="GB262">
            <v>0</v>
          </cell>
          <cell r="GC262">
            <v>893</v>
          </cell>
          <cell r="GE262">
            <v>24359.205006075703</v>
          </cell>
          <cell r="GG262">
            <v>1</v>
          </cell>
          <cell r="GH262">
            <v>0</v>
          </cell>
          <cell r="GI262">
            <v>20512</v>
          </cell>
          <cell r="GJ262">
            <v>0</v>
          </cell>
          <cell r="GK262">
            <v>893</v>
          </cell>
          <cell r="GL262">
            <v>0</v>
          </cell>
          <cell r="GM262">
            <v>0</v>
          </cell>
          <cell r="GO262">
            <v>893</v>
          </cell>
          <cell r="GQ262">
            <v>0</v>
          </cell>
          <cell r="HE262">
            <v>-253</v>
          </cell>
        </row>
        <row r="263">
          <cell r="A263">
            <v>254</v>
          </cell>
          <cell r="B263" t="str">
            <v>ROWLEY</v>
          </cell>
          <cell r="E263">
            <v>0</v>
          </cell>
          <cell r="F263">
            <v>0</v>
          </cell>
          <cell r="J263">
            <v>0</v>
          </cell>
          <cell r="K263">
            <v>0</v>
          </cell>
          <cell r="L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L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Z263">
            <v>0</v>
          </cell>
          <cell r="BB263">
            <v>0</v>
          </cell>
          <cell r="BC263">
            <v>0</v>
          </cell>
          <cell r="BD263">
            <v>0</v>
          </cell>
          <cell r="BH263">
            <v>0</v>
          </cell>
          <cell r="BL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W263">
            <v>0</v>
          </cell>
          <cell r="BY263">
            <v>0</v>
          </cell>
          <cell r="CA263">
            <v>0</v>
          </cell>
          <cell r="CE263">
            <v>0</v>
          </cell>
          <cell r="CF263">
            <v>0</v>
          </cell>
          <cell r="CH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S263">
            <v>0</v>
          </cell>
          <cell r="CW263">
            <v>0</v>
          </cell>
          <cell r="CY263">
            <v>0</v>
          </cell>
          <cell r="DD263">
            <v>0</v>
          </cell>
          <cell r="DF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U263">
            <v>0</v>
          </cell>
          <cell r="DW263">
            <v>0</v>
          </cell>
          <cell r="EG263">
            <v>0</v>
          </cell>
          <cell r="EI263">
            <v>0</v>
          </cell>
          <cell r="EK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Q263">
            <v>0</v>
          </cell>
          <cell r="FS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E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>
            <v>0</v>
          </cell>
          <cell r="GO263">
            <v>0</v>
          </cell>
          <cell r="GQ263">
            <v>0</v>
          </cell>
          <cell r="HE263">
            <v>-254</v>
          </cell>
        </row>
        <row r="264">
          <cell r="A264">
            <v>255</v>
          </cell>
          <cell r="B264" t="str">
            <v>ROYALSTON</v>
          </cell>
          <cell r="E264">
            <v>0</v>
          </cell>
          <cell r="F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L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Z264">
            <v>0</v>
          </cell>
          <cell r="BB264">
            <v>0</v>
          </cell>
          <cell r="BC264">
            <v>0</v>
          </cell>
          <cell r="BD264">
            <v>0</v>
          </cell>
          <cell r="BH264">
            <v>0</v>
          </cell>
          <cell r="BL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W264">
            <v>0</v>
          </cell>
          <cell r="BY264">
            <v>0</v>
          </cell>
          <cell r="CA264">
            <v>0</v>
          </cell>
          <cell r="CE264">
            <v>0</v>
          </cell>
          <cell r="CF264">
            <v>0</v>
          </cell>
          <cell r="CH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S264">
            <v>0</v>
          </cell>
          <cell r="CW264">
            <v>0</v>
          </cell>
          <cell r="CY264">
            <v>0</v>
          </cell>
          <cell r="DD264">
            <v>0</v>
          </cell>
          <cell r="DF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U264">
            <v>0</v>
          </cell>
          <cell r="DW264">
            <v>0</v>
          </cell>
          <cell r="EG264">
            <v>0</v>
          </cell>
          <cell r="EI264">
            <v>0</v>
          </cell>
          <cell r="EK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Q264">
            <v>0</v>
          </cell>
          <cell r="FS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E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O264">
            <v>0</v>
          </cell>
          <cell r="GQ264">
            <v>0</v>
          </cell>
          <cell r="HE264">
            <v>-255</v>
          </cell>
        </row>
        <row r="265">
          <cell r="A265">
            <v>256</v>
          </cell>
          <cell r="B265" t="str">
            <v>RUSSELL</v>
          </cell>
          <cell r="E265">
            <v>0</v>
          </cell>
          <cell r="F265">
            <v>0</v>
          </cell>
          <cell r="J265">
            <v>0</v>
          </cell>
          <cell r="K265">
            <v>0</v>
          </cell>
          <cell r="L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L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Z265">
            <v>0</v>
          </cell>
          <cell r="BB265">
            <v>0</v>
          </cell>
          <cell r="BC265">
            <v>0</v>
          </cell>
          <cell r="BD265">
            <v>0</v>
          </cell>
          <cell r="BH265">
            <v>0</v>
          </cell>
          <cell r="BL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W265">
            <v>0</v>
          </cell>
          <cell r="BY265">
            <v>0</v>
          </cell>
          <cell r="CA265">
            <v>0</v>
          </cell>
          <cell r="CE265">
            <v>0</v>
          </cell>
          <cell r="CF265">
            <v>0</v>
          </cell>
          <cell r="CH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S265">
            <v>0</v>
          </cell>
          <cell r="CW265">
            <v>0</v>
          </cell>
          <cell r="CY265">
            <v>0</v>
          </cell>
          <cell r="DD265">
            <v>0</v>
          </cell>
          <cell r="DF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U265">
            <v>0</v>
          </cell>
          <cell r="DW265">
            <v>0</v>
          </cell>
          <cell r="EG265">
            <v>0</v>
          </cell>
          <cell r="EI265">
            <v>0</v>
          </cell>
          <cell r="EK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Q265">
            <v>0</v>
          </cell>
          <cell r="FS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E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O265">
            <v>0</v>
          </cell>
          <cell r="GQ265">
            <v>0</v>
          </cell>
          <cell r="HE265">
            <v>-256</v>
          </cell>
        </row>
        <row r="266">
          <cell r="A266">
            <v>257</v>
          </cell>
          <cell r="B266" t="str">
            <v>RUTLAND</v>
          </cell>
          <cell r="E266">
            <v>0</v>
          </cell>
          <cell r="F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L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Z266">
            <v>0</v>
          </cell>
          <cell r="BB266">
            <v>0</v>
          </cell>
          <cell r="BC266">
            <v>0</v>
          </cell>
          <cell r="BD266">
            <v>0</v>
          </cell>
          <cell r="BH266">
            <v>0</v>
          </cell>
          <cell r="BL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W266">
            <v>0</v>
          </cell>
          <cell r="BY266">
            <v>0</v>
          </cell>
          <cell r="CA266">
            <v>0</v>
          </cell>
          <cell r="CE266">
            <v>0</v>
          </cell>
          <cell r="CF266">
            <v>0</v>
          </cell>
          <cell r="CH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S266">
            <v>0</v>
          </cell>
          <cell r="CW266">
            <v>0</v>
          </cell>
          <cell r="CY266">
            <v>0</v>
          </cell>
          <cell r="DD266">
            <v>0</v>
          </cell>
          <cell r="DF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U266">
            <v>0</v>
          </cell>
          <cell r="DW266">
            <v>0</v>
          </cell>
          <cell r="EG266">
            <v>0</v>
          </cell>
          <cell r="EI266">
            <v>0</v>
          </cell>
          <cell r="EK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Q266">
            <v>0</v>
          </cell>
          <cell r="FS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E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0</v>
          </cell>
          <cell r="GM266">
            <v>0</v>
          </cell>
          <cell r="GO266">
            <v>0</v>
          </cell>
          <cell r="GQ266">
            <v>0</v>
          </cell>
          <cell r="HE266">
            <v>-257</v>
          </cell>
        </row>
        <row r="267">
          <cell r="A267">
            <v>258</v>
          </cell>
          <cell r="B267" t="str">
            <v>SALEM</v>
          </cell>
          <cell r="C267">
            <v>11</v>
          </cell>
          <cell r="D267">
            <v>65186</v>
          </cell>
          <cell r="E267">
            <v>0</v>
          </cell>
          <cell r="F267">
            <v>7088</v>
          </cell>
          <cell r="G267">
            <v>0</v>
          </cell>
          <cell r="I267">
            <v>17.82</v>
          </cell>
          <cell r="J267">
            <v>114975</v>
          </cell>
          <cell r="K267">
            <v>0</v>
          </cell>
          <cell r="L267">
            <v>96528</v>
          </cell>
          <cell r="M267">
            <v>0</v>
          </cell>
          <cell r="O267">
            <v>26.48</v>
          </cell>
          <cell r="P267">
            <v>0</v>
          </cell>
          <cell r="Q267">
            <v>170945</v>
          </cell>
          <cell r="R267">
            <v>0</v>
          </cell>
          <cell r="S267">
            <v>6709</v>
          </cell>
          <cell r="U267">
            <v>7613</v>
          </cell>
          <cell r="V267">
            <v>0</v>
          </cell>
          <cell r="W267">
            <v>38.51</v>
          </cell>
          <cell r="X267">
            <v>0</v>
          </cell>
          <cell r="Y267">
            <v>244076</v>
          </cell>
          <cell r="Z267">
            <v>0</v>
          </cell>
          <cell r="AA267">
            <v>0</v>
          </cell>
          <cell r="AB267">
            <v>0</v>
          </cell>
          <cell r="AC267">
            <v>73131</v>
          </cell>
          <cell r="AD267">
            <v>0</v>
          </cell>
          <cell r="AE267">
            <v>0</v>
          </cell>
          <cell r="AF267">
            <v>35.68</v>
          </cell>
          <cell r="AG267">
            <v>0</v>
          </cell>
          <cell r="AH267">
            <v>252842</v>
          </cell>
          <cell r="AJ267">
            <v>0</v>
          </cell>
          <cell r="AL267">
            <v>52645</v>
          </cell>
          <cell r="AN267">
            <v>0</v>
          </cell>
          <cell r="AO267">
            <v>27</v>
          </cell>
          <cell r="AP267">
            <v>0</v>
          </cell>
          <cell r="AQ267">
            <v>210719</v>
          </cell>
          <cell r="AR267">
            <v>0</v>
          </cell>
          <cell r="AS267">
            <v>0</v>
          </cell>
          <cell r="AT267">
            <v>0</v>
          </cell>
          <cell r="AU267">
            <v>34513</v>
          </cell>
          <cell r="AW267">
            <v>27.94</v>
          </cell>
          <cell r="AY267">
            <v>221958</v>
          </cell>
          <cell r="AZ267">
            <v>0</v>
          </cell>
          <cell r="BA267">
            <v>0</v>
          </cell>
          <cell r="BB267">
            <v>0</v>
          </cell>
          <cell r="BC267">
            <v>13127</v>
          </cell>
          <cell r="BD267">
            <v>19</v>
          </cell>
          <cell r="BE267">
            <v>22</v>
          </cell>
          <cell r="BF267">
            <v>0</v>
          </cell>
          <cell r="BG267">
            <v>185548</v>
          </cell>
          <cell r="BH267">
            <v>0</v>
          </cell>
          <cell r="BI267">
            <v>27.42</v>
          </cell>
          <cell r="BJ267">
            <v>0</v>
          </cell>
          <cell r="BK267">
            <v>226654</v>
          </cell>
          <cell r="BL267">
            <v>0</v>
          </cell>
          <cell r="BM267">
            <v>0</v>
          </cell>
          <cell r="BN267">
            <v>0</v>
          </cell>
          <cell r="BO267">
            <v>13948.184155423372</v>
          </cell>
          <cell r="BP267">
            <v>9.0846061183056008</v>
          </cell>
          <cell r="BQ267">
            <v>121.89618720340371</v>
          </cell>
          <cell r="BR267">
            <v>0</v>
          </cell>
          <cell r="BS267">
            <v>984331.75311362091</v>
          </cell>
          <cell r="BT267">
            <v>0</v>
          </cell>
          <cell r="BU267">
            <v>85942.348028145963</v>
          </cell>
          <cell r="BW267">
            <v>66844.021126144115</v>
          </cell>
          <cell r="BY267">
            <v>85942.348028145963</v>
          </cell>
          <cell r="CA267">
            <v>782341.35311362089</v>
          </cell>
          <cell r="CC267">
            <v>183.80723939183144</v>
          </cell>
          <cell r="CD267">
            <v>0</v>
          </cell>
          <cell r="CE267">
            <v>1644501.1597436154</v>
          </cell>
          <cell r="CF267">
            <v>0</v>
          </cell>
          <cell r="CG267">
            <v>137978.41776806122</v>
          </cell>
          <cell r="CH267">
            <v>0</v>
          </cell>
          <cell r="CI267">
            <v>61644</v>
          </cell>
          <cell r="CJ267">
            <v>0</v>
          </cell>
          <cell r="CK267">
            <v>137978.41776806122</v>
          </cell>
          <cell r="CL267">
            <v>0</v>
          </cell>
          <cell r="CM267">
            <v>1131218.4066299945</v>
          </cell>
          <cell r="CN267">
            <v>0</v>
          </cell>
          <cell r="CO267">
            <v>218.94904458598728</v>
          </cell>
          <cell r="CP267">
            <v>0</v>
          </cell>
          <cell r="CQ267">
            <v>1900720.4968152863</v>
          </cell>
          <cell r="CS267">
            <v>177567.67515923566</v>
          </cell>
          <cell r="CU267">
            <v>0</v>
          </cell>
          <cell r="CW267">
            <v>177567.67515923566</v>
          </cell>
          <cell r="CY267">
            <v>955392.33707167092</v>
          </cell>
          <cell r="DA267">
            <v>240.02332357639247</v>
          </cell>
          <cell r="DB267">
            <v>0</v>
          </cell>
          <cell r="DC267">
            <v>2182335</v>
          </cell>
          <cell r="DD267">
            <v>0</v>
          </cell>
          <cell r="DE267">
            <v>196270</v>
          </cell>
          <cell r="DF267">
            <v>0</v>
          </cell>
          <cell r="DG267">
            <v>87928</v>
          </cell>
          <cell r="DH267">
            <v>0</v>
          </cell>
          <cell r="DI267">
            <v>196270</v>
          </cell>
          <cell r="DJ267">
            <v>0</v>
          </cell>
          <cell r="DK267">
            <v>699414</v>
          </cell>
          <cell r="DL267">
            <v>0</v>
          </cell>
          <cell r="DM267">
            <v>247.43548387096769</v>
          </cell>
          <cell r="DN267">
            <v>0</v>
          </cell>
          <cell r="DO267">
            <v>2487057</v>
          </cell>
          <cell r="DQ267">
            <v>220066</v>
          </cell>
          <cell r="DS267">
            <v>9426</v>
          </cell>
          <cell r="DU267">
            <v>220066</v>
          </cell>
          <cell r="DW267">
            <v>576178.43673949654</v>
          </cell>
          <cell r="DY267">
            <v>248.65423321849869</v>
          </cell>
          <cell r="DZ267">
            <v>0</v>
          </cell>
          <cell r="EA267">
            <v>2714698</v>
          </cell>
          <cell r="EC267">
            <v>217294</v>
          </cell>
          <cell r="EE267">
            <v>64251</v>
          </cell>
          <cell r="EG267">
            <v>217294</v>
          </cell>
          <cell r="EI267">
            <v>523120.00127388549</v>
          </cell>
          <cell r="EK267">
            <v>248.65908435871856</v>
          </cell>
          <cell r="EL267">
            <v>0</v>
          </cell>
          <cell r="EM267">
            <v>2513906</v>
          </cell>
          <cell r="EN267">
            <v>0</v>
          </cell>
          <cell r="EO267">
            <v>221127</v>
          </cell>
          <cell r="EP267">
            <v>0</v>
          </cell>
          <cell r="EQ267">
            <v>11177</v>
          </cell>
          <cell r="ER267">
            <v>0</v>
          </cell>
          <cell r="ES267">
            <v>221127</v>
          </cell>
          <cell r="ET267">
            <v>0</v>
          </cell>
          <cell r="EU267">
            <v>258473.40000000002</v>
          </cell>
          <cell r="EV267">
            <v>0</v>
          </cell>
          <cell r="EW267">
            <v>241.81230857372401</v>
          </cell>
          <cell r="EX267">
            <v>0</v>
          </cell>
          <cell r="EY267">
            <v>2561455</v>
          </cell>
          <cell r="EZ267">
            <v>0</v>
          </cell>
          <cell r="FA267">
            <v>209917</v>
          </cell>
          <cell r="FB267">
            <v>0</v>
          </cell>
          <cell r="FC267">
            <v>80233</v>
          </cell>
          <cell r="FD267">
            <v>0</v>
          </cell>
          <cell r="FE267">
            <v>209917</v>
          </cell>
          <cell r="FF267">
            <v>0</v>
          </cell>
          <cell r="FG267">
            <v>138605.4</v>
          </cell>
          <cell r="FH267">
            <v>0</v>
          </cell>
          <cell r="FI267">
            <v>282.68094039510981</v>
          </cell>
          <cell r="FJ267">
            <v>0</v>
          </cell>
          <cell r="FK267">
            <v>3164593</v>
          </cell>
          <cell r="FL267">
            <v>0</v>
          </cell>
          <cell r="FM267">
            <v>247036</v>
          </cell>
          <cell r="FN267">
            <v>0</v>
          </cell>
          <cell r="FO267">
            <v>74365</v>
          </cell>
          <cell r="FQ267">
            <v>247036</v>
          </cell>
          <cell r="FS267">
            <v>588613.63186344749</v>
          </cell>
          <cell r="FU267">
            <v>316.74326819466444</v>
          </cell>
          <cell r="FV267">
            <v>0</v>
          </cell>
          <cell r="FW267">
            <v>3837617</v>
          </cell>
          <cell r="FX267">
            <v>0</v>
          </cell>
          <cell r="FY267">
            <v>281925</v>
          </cell>
          <cell r="FZ267">
            <v>0</v>
          </cell>
          <cell r="GA267">
            <v>13051</v>
          </cell>
          <cell r="GB267">
            <v>0</v>
          </cell>
          <cell r="GC267">
            <v>281925</v>
          </cell>
          <cell r="GE267">
            <v>813624.46430680214</v>
          </cell>
          <cell r="GG267">
            <v>330.36418808091855</v>
          </cell>
          <cell r="GH267">
            <v>0</v>
          </cell>
          <cell r="GI267">
            <v>4172067</v>
          </cell>
          <cell r="GJ267">
            <v>0</v>
          </cell>
          <cell r="GK267">
            <v>293157</v>
          </cell>
          <cell r="GL267">
            <v>0</v>
          </cell>
          <cell r="GM267">
            <v>27228</v>
          </cell>
          <cell r="GO267">
            <v>293157</v>
          </cell>
          <cell r="GQ267">
            <v>321769.15671487933</v>
          </cell>
          <cell r="HE267">
            <v>-258</v>
          </cell>
        </row>
        <row r="268">
          <cell r="A268">
            <v>259</v>
          </cell>
          <cell r="B268" t="str">
            <v>SALISBURY</v>
          </cell>
          <cell r="E268">
            <v>0</v>
          </cell>
          <cell r="F268">
            <v>0</v>
          </cell>
          <cell r="J268">
            <v>0</v>
          </cell>
          <cell r="K268">
            <v>0</v>
          </cell>
          <cell r="L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L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Z268">
            <v>0</v>
          </cell>
          <cell r="BB268">
            <v>0</v>
          </cell>
          <cell r="BC268">
            <v>0</v>
          </cell>
          <cell r="BD268">
            <v>0</v>
          </cell>
          <cell r="BH268">
            <v>0</v>
          </cell>
          <cell r="BL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W268">
            <v>0</v>
          </cell>
          <cell r="BY268">
            <v>0</v>
          </cell>
          <cell r="CA268">
            <v>0</v>
          </cell>
          <cell r="CE268">
            <v>0</v>
          </cell>
          <cell r="CF268">
            <v>0</v>
          </cell>
          <cell r="CH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S268">
            <v>0</v>
          </cell>
          <cell r="CW268">
            <v>0</v>
          </cell>
          <cell r="CY268">
            <v>0</v>
          </cell>
          <cell r="DD268">
            <v>0</v>
          </cell>
          <cell r="DF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U268">
            <v>0</v>
          </cell>
          <cell r="DW268">
            <v>0</v>
          </cell>
          <cell r="EG268">
            <v>0</v>
          </cell>
          <cell r="EI268">
            <v>0</v>
          </cell>
          <cell r="EK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Q268">
            <v>0</v>
          </cell>
          <cell r="FS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E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0</v>
          </cell>
          <cell r="GM268">
            <v>0</v>
          </cell>
          <cell r="GO268">
            <v>0</v>
          </cell>
          <cell r="GQ268">
            <v>0</v>
          </cell>
          <cell r="HE268">
            <v>-259</v>
          </cell>
        </row>
        <row r="269">
          <cell r="A269">
            <v>260</v>
          </cell>
          <cell r="B269" t="str">
            <v>SANDISFIELD</v>
          </cell>
          <cell r="E269">
            <v>0</v>
          </cell>
          <cell r="F269">
            <v>0</v>
          </cell>
          <cell r="J269">
            <v>0</v>
          </cell>
          <cell r="K269">
            <v>0</v>
          </cell>
          <cell r="L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L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Z269">
            <v>0</v>
          </cell>
          <cell r="BB269">
            <v>0</v>
          </cell>
          <cell r="BC269">
            <v>0</v>
          </cell>
          <cell r="BD269">
            <v>0</v>
          </cell>
          <cell r="BH269">
            <v>0</v>
          </cell>
          <cell r="BL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W269">
            <v>0</v>
          </cell>
          <cell r="BY269">
            <v>0</v>
          </cell>
          <cell r="CA269">
            <v>0</v>
          </cell>
          <cell r="CE269">
            <v>0</v>
          </cell>
          <cell r="CF269">
            <v>0</v>
          </cell>
          <cell r="CH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S269">
            <v>0</v>
          </cell>
          <cell r="CW269">
            <v>0</v>
          </cell>
          <cell r="CY269">
            <v>0</v>
          </cell>
          <cell r="DD269">
            <v>0</v>
          </cell>
          <cell r="DF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U269">
            <v>0</v>
          </cell>
          <cell r="DW269">
            <v>0</v>
          </cell>
          <cell r="EG269">
            <v>0</v>
          </cell>
          <cell r="EI269">
            <v>0</v>
          </cell>
          <cell r="EK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Q269">
            <v>0</v>
          </cell>
          <cell r="FS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E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O269">
            <v>0</v>
          </cell>
          <cell r="GQ269">
            <v>0</v>
          </cell>
          <cell r="HE269">
            <v>-260</v>
          </cell>
        </row>
        <row r="270">
          <cell r="A270">
            <v>261</v>
          </cell>
          <cell r="B270" t="str">
            <v>SANDWICH</v>
          </cell>
          <cell r="E270">
            <v>0</v>
          </cell>
          <cell r="F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R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17.170000000000002</v>
          </cell>
          <cell r="X270">
            <v>0</v>
          </cell>
          <cell r="Y270">
            <v>69132</v>
          </cell>
          <cell r="Z270">
            <v>0</v>
          </cell>
          <cell r="AA270">
            <v>15653</v>
          </cell>
          <cell r="AB270">
            <v>0</v>
          </cell>
          <cell r="AC270">
            <v>69132</v>
          </cell>
          <cell r="AD270">
            <v>0</v>
          </cell>
          <cell r="AE270">
            <v>0</v>
          </cell>
          <cell r="AF270">
            <v>16.079999999999998</v>
          </cell>
          <cell r="AG270">
            <v>0</v>
          </cell>
          <cell r="AH270">
            <v>71644</v>
          </cell>
          <cell r="AJ270">
            <v>1922</v>
          </cell>
          <cell r="AL270">
            <v>43991</v>
          </cell>
          <cell r="AN270">
            <v>0</v>
          </cell>
          <cell r="AO270">
            <v>23.78</v>
          </cell>
          <cell r="AP270">
            <v>0</v>
          </cell>
          <cell r="AQ270">
            <v>105883</v>
          </cell>
          <cell r="AR270">
            <v>0</v>
          </cell>
          <cell r="AS270">
            <v>18274</v>
          </cell>
          <cell r="AT270">
            <v>0</v>
          </cell>
          <cell r="AU270">
            <v>63399</v>
          </cell>
          <cell r="AW270">
            <v>22.26</v>
          </cell>
          <cell r="AY270">
            <v>136158</v>
          </cell>
          <cell r="AZ270">
            <v>0</v>
          </cell>
          <cell r="BA270">
            <v>4682</v>
          </cell>
          <cell r="BB270">
            <v>0</v>
          </cell>
          <cell r="BC270">
            <v>46134</v>
          </cell>
          <cell r="BD270">
            <v>68</v>
          </cell>
          <cell r="BE270">
            <v>23.73</v>
          </cell>
          <cell r="BF270">
            <v>0</v>
          </cell>
          <cell r="BG270">
            <v>190907</v>
          </cell>
          <cell r="BH270">
            <v>0</v>
          </cell>
          <cell r="BI270">
            <v>28.17</v>
          </cell>
          <cell r="BJ270">
            <v>0</v>
          </cell>
          <cell r="BK270">
            <v>177198</v>
          </cell>
          <cell r="BL270">
            <v>0</v>
          </cell>
          <cell r="BM270">
            <v>13907</v>
          </cell>
          <cell r="BN270">
            <v>0</v>
          </cell>
          <cell r="BO270">
            <v>13751.754120849742</v>
          </cell>
          <cell r="BP270">
            <v>8.9566690711581032</v>
          </cell>
          <cell r="BQ270">
            <v>28.520270270270274</v>
          </cell>
          <cell r="BR270">
            <v>0</v>
          </cell>
          <cell r="BS270">
            <v>167200.07485265672</v>
          </cell>
          <cell r="BT270">
            <v>0</v>
          </cell>
          <cell r="BU270">
            <v>17593.162162162163</v>
          </cell>
          <cell r="BW270">
            <v>39368.76503251744</v>
          </cell>
          <cell r="BY270">
            <v>17593.162162162163</v>
          </cell>
          <cell r="CA270">
            <v>21899.599999999999</v>
          </cell>
          <cell r="CC270">
            <v>38.414141414141419</v>
          </cell>
          <cell r="CD270">
            <v>0</v>
          </cell>
          <cell r="CE270">
            <v>274794.98989898991</v>
          </cell>
          <cell r="CF270">
            <v>0</v>
          </cell>
          <cell r="CG270">
            <v>27481.373737373739</v>
          </cell>
          <cell r="CH270">
            <v>0</v>
          </cell>
          <cell r="CI270">
            <v>25416</v>
          </cell>
          <cell r="CJ270">
            <v>0</v>
          </cell>
          <cell r="CK270">
            <v>27481.373737373739</v>
          </cell>
          <cell r="CL270">
            <v>0</v>
          </cell>
          <cell r="CM270">
            <v>107594.91504633319</v>
          </cell>
          <cell r="CN270">
            <v>0</v>
          </cell>
          <cell r="CO270">
            <v>49.290657439446349</v>
          </cell>
          <cell r="CP270">
            <v>0</v>
          </cell>
          <cell r="CQ270">
            <v>397182.14899748436</v>
          </cell>
          <cell r="CS270">
            <v>35919.723183391005</v>
          </cell>
          <cell r="CU270">
            <v>45432.456955961883</v>
          </cell>
          <cell r="CW270">
            <v>35919.723183391005</v>
          </cell>
          <cell r="CY270">
            <v>186944.15909849445</v>
          </cell>
          <cell r="DA270">
            <v>50.40078226857888</v>
          </cell>
          <cell r="DB270">
            <v>0</v>
          </cell>
          <cell r="DC270">
            <v>446308</v>
          </cell>
          <cell r="DD270">
            <v>0</v>
          </cell>
          <cell r="DE270">
            <v>39669</v>
          </cell>
          <cell r="DF270">
            <v>0</v>
          </cell>
          <cell r="DG270">
            <v>38803</v>
          </cell>
          <cell r="DH270">
            <v>0</v>
          </cell>
          <cell r="DI270">
            <v>39669</v>
          </cell>
          <cell r="DJ270">
            <v>0</v>
          </cell>
          <cell r="DK270">
            <v>165596</v>
          </cell>
          <cell r="DL270">
            <v>0</v>
          </cell>
          <cell r="DM270">
            <v>54.406896551724138</v>
          </cell>
          <cell r="DN270">
            <v>0</v>
          </cell>
          <cell r="DO270">
            <v>562626</v>
          </cell>
          <cell r="DQ270">
            <v>47849</v>
          </cell>
          <cell r="DS270">
            <v>9543</v>
          </cell>
          <cell r="DU270">
            <v>47849</v>
          </cell>
          <cell r="DW270">
            <v>194748.37424090717</v>
          </cell>
          <cell r="DY270">
            <v>47.747203261281761</v>
          </cell>
          <cell r="DZ270">
            <v>0</v>
          </cell>
          <cell r="EA270">
            <v>500292</v>
          </cell>
          <cell r="EC270">
            <v>40853</v>
          </cell>
          <cell r="EE270">
            <v>21972</v>
          </cell>
          <cell r="EG270">
            <v>40853</v>
          </cell>
          <cell r="EI270">
            <v>89441.140401006269</v>
          </cell>
          <cell r="EK270">
            <v>62.211072664359861</v>
          </cell>
          <cell r="EL270">
            <v>0</v>
          </cell>
          <cell r="EM270">
            <v>655554</v>
          </cell>
          <cell r="EN270">
            <v>0</v>
          </cell>
          <cell r="EO270">
            <v>53389</v>
          </cell>
          <cell r="EP270">
            <v>0</v>
          </cell>
          <cell r="EQ270">
            <v>29095</v>
          </cell>
          <cell r="ER270">
            <v>0</v>
          </cell>
          <cell r="ES270">
            <v>53389</v>
          </cell>
          <cell r="ET270">
            <v>0</v>
          </cell>
          <cell r="EU270">
            <v>201789.2</v>
          </cell>
          <cell r="EV270">
            <v>0</v>
          </cell>
          <cell r="EW270">
            <v>128.11967465158955</v>
          </cell>
          <cell r="EX270">
            <v>0</v>
          </cell>
          <cell r="EY270">
            <v>1384916</v>
          </cell>
          <cell r="EZ270">
            <v>0</v>
          </cell>
          <cell r="FA270">
            <v>109349</v>
          </cell>
          <cell r="FB270">
            <v>0</v>
          </cell>
          <cell r="FC270">
            <v>69913</v>
          </cell>
          <cell r="FD270">
            <v>0</v>
          </cell>
          <cell r="FE270">
            <v>109349</v>
          </cell>
          <cell r="FF270">
            <v>0</v>
          </cell>
          <cell r="FG270">
            <v>768177.5</v>
          </cell>
          <cell r="FH270">
            <v>0</v>
          </cell>
          <cell r="FI270">
            <v>157.91426946205101</v>
          </cell>
          <cell r="FJ270">
            <v>0</v>
          </cell>
          <cell r="FK270">
            <v>1783705</v>
          </cell>
          <cell r="FL270">
            <v>0</v>
          </cell>
          <cell r="FM270">
            <v>134765</v>
          </cell>
          <cell r="FN270">
            <v>0</v>
          </cell>
          <cell r="FO270">
            <v>90083</v>
          </cell>
          <cell r="FQ270">
            <v>134765</v>
          </cell>
          <cell r="FS270">
            <v>593322.10832902393</v>
          </cell>
          <cell r="FU270">
            <v>186.33105794041751</v>
          </cell>
          <cell r="FV270">
            <v>0</v>
          </cell>
          <cell r="FW270">
            <v>2281906</v>
          </cell>
          <cell r="FX270">
            <v>0</v>
          </cell>
          <cell r="FY270">
            <v>160827</v>
          </cell>
          <cell r="FZ270">
            <v>0</v>
          </cell>
          <cell r="GA270">
            <v>74207</v>
          </cell>
          <cell r="GB270">
            <v>0</v>
          </cell>
          <cell r="GC270">
            <v>160827</v>
          </cell>
          <cell r="GE270">
            <v>797422.47749190964</v>
          </cell>
          <cell r="GG270">
            <v>201.25510204081633</v>
          </cell>
          <cell r="GH270">
            <v>0</v>
          </cell>
          <cell r="GI270">
            <v>2566330</v>
          </cell>
          <cell r="GJ270">
            <v>0</v>
          </cell>
          <cell r="GK270">
            <v>171927</v>
          </cell>
          <cell r="GL270">
            <v>0</v>
          </cell>
          <cell r="GM270">
            <v>107228</v>
          </cell>
          <cell r="GO270">
            <v>171927</v>
          </cell>
          <cell r="GQ270">
            <v>273639.91816257389</v>
          </cell>
          <cell r="HE270">
            <v>-261</v>
          </cell>
        </row>
        <row r="271">
          <cell r="A271">
            <v>262</v>
          </cell>
          <cell r="B271" t="str">
            <v>SAUGUS</v>
          </cell>
          <cell r="E271">
            <v>0</v>
          </cell>
          <cell r="F271">
            <v>0</v>
          </cell>
          <cell r="I271">
            <v>1</v>
          </cell>
          <cell r="J271">
            <v>6191</v>
          </cell>
          <cell r="K271">
            <v>0</v>
          </cell>
          <cell r="L271">
            <v>0</v>
          </cell>
          <cell r="M271">
            <v>3096</v>
          </cell>
          <cell r="Q271">
            <v>0</v>
          </cell>
          <cell r="R271">
            <v>0</v>
          </cell>
          <cell r="S271">
            <v>0</v>
          </cell>
          <cell r="U271">
            <v>0</v>
          </cell>
          <cell r="V271">
            <v>0</v>
          </cell>
          <cell r="W271">
            <v>2</v>
          </cell>
          <cell r="X271">
            <v>0</v>
          </cell>
          <cell r="Y271">
            <v>12178</v>
          </cell>
          <cell r="Z271">
            <v>0</v>
          </cell>
          <cell r="AA271">
            <v>0</v>
          </cell>
          <cell r="AB271">
            <v>0</v>
          </cell>
          <cell r="AC271">
            <v>12178</v>
          </cell>
          <cell r="AD271">
            <v>0</v>
          </cell>
          <cell r="AE271">
            <v>4872</v>
          </cell>
          <cell r="AF271">
            <v>3.41</v>
          </cell>
          <cell r="AG271">
            <v>0</v>
          </cell>
          <cell r="AH271">
            <v>21295</v>
          </cell>
          <cell r="AJ271">
            <v>0</v>
          </cell>
          <cell r="AL271">
            <v>16424</v>
          </cell>
          <cell r="AN271">
            <v>4996</v>
          </cell>
          <cell r="AO271">
            <v>3</v>
          </cell>
          <cell r="AP271">
            <v>0</v>
          </cell>
          <cell r="AQ271">
            <v>20277</v>
          </cell>
          <cell r="AR271">
            <v>0</v>
          </cell>
          <cell r="AS271">
            <v>0</v>
          </cell>
          <cell r="AT271">
            <v>0</v>
          </cell>
          <cell r="AU271">
            <v>10341</v>
          </cell>
          <cell r="AW271">
            <v>4.87</v>
          </cell>
          <cell r="AY271">
            <v>34723</v>
          </cell>
          <cell r="AZ271">
            <v>0</v>
          </cell>
          <cell r="BA271">
            <v>0</v>
          </cell>
          <cell r="BB271">
            <v>0</v>
          </cell>
          <cell r="BC271">
            <v>16107</v>
          </cell>
          <cell r="BD271">
            <v>23</v>
          </cell>
          <cell r="BE271">
            <v>9.5500000000000007</v>
          </cell>
          <cell r="BF271">
            <v>0</v>
          </cell>
          <cell r="BG271">
            <v>66926</v>
          </cell>
          <cell r="BH271">
            <v>0</v>
          </cell>
          <cell r="BI271">
            <v>16.68</v>
          </cell>
          <cell r="BJ271">
            <v>0</v>
          </cell>
          <cell r="BK271">
            <v>127384</v>
          </cell>
          <cell r="BL271">
            <v>0</v>
          </cell>
          <cell r="BM271">
            <v>8124</v>
          </cell>
          <cell r="BN271">
            <v>0</v>
          </cell>
          <cell r="BO271">
            <v>26169.72934297358</v>
          </cell>
          <cell r="BP271">
            <v>17.044633240744588</v>
          </cell>
          <cell r="BQ271">
            <v>32.951397754787585</v>
          </cell>
          <cell r="BR271">
            <v>0</v>
          </cell>
          <cell r="BS271">
            <v>258982.30788748641</v>
          </cell>
          <cell r="BT271">
            <v>0</v>
          </cell>
          <cell r="BU271">
            <v>24647.645520581114</v>
          </cell>
          <cell r="BW271">
            <v>0</v>
          </cell>
          <cell r="BY271">
            <v>24647.645520581114</v>
          </cell>
          <cell r="CA271">
            <v>180754.30788748641</v>
          </cell>
          <cell r="CC271">
            <v>36.576620309630009</v>
          </cell>
          <cell r="CD271">
            <v>0</v>
          </cell>
          <cell r="CE271">
            <v>310393.37706638675</v>
          </cell>
          <cell r="CF271">
            <v>792.25386766076554</v>
          </cell>
          <cell r="CG271">
            <v>28383.457360272889</v>
          </cell>
          <cell r="CH271">
            <v>64.437651444546646</v>
          </cell>
          <cell r="CI271">
            <v>0</v>
          </cell>
          <cell r="CJ271">
            <v>0</v>
          </cell>
          <cell r="CK271">
            <v>28383.457360272889</v>
          </cell>
          <cell r="CL271">
            <v>64.437651444546646</v>
          </cell>
          <cell r="CM271">
            <v>154553.06917890033</v>
          </cell>
          <cell r="CN271">
            <v>0</v>
          </cell>
          <cell r="CO271">
            <v>47.020644372129524</v>
          </cell>
          <cell r="CP271">
            <v>0</v>
          </cell>
          <cell r="CQ271">
            <v>425069.71437185793</v>
          </cell>
          <cell r="CS271">
            <v>38133.742585797037</v>
          </cell>
          <cell r="CU271">
            <v>0</v>
          </cell>
          <cell r="CW271">
            <v>38133.742585797037</v>
          </cell>
          <cell r="CY271">
            <v>198954.59117313195</v>
          </cell>
          <cell r="DA271">
            <v>74.41714860316003</v>
          </cell>
          <cell r="DB271">
            <v>0</v>
          </cell>
          <cell r="DC271">
            <v>663451</v>
          </cell>
          <cell r="DD271">
            <v>0</v>
          </cell>
          <cell r="DE271">
            <v>62332</v>
          </cell>
          <cell r="DF271">
            <v>0</v>
          </cell>
          <cell r="DG271">
            <v>8745</v>
          </cell>
          <cell r="DH271">
            <v>0</v>
          </cell>
          <cell r="DI271">
            <v>62332</v>
          </cell>
          <cell r="DJ271">
            <v>0</v>
          </cell>
          <cell r="DK271">
            <v>327435</v>
          </cell>
          <cell r="DL271">
            <v>0</v>
          </cell>
          <cell r="DM271">
            <v>79.051311258978743</v>
          </cell>
          <cell r="DN271">
            <v>0</v>
          </cell>
          <cell r="DO271">
            <v>748329</v>
          </cell>
          <cell r="DQ271">
            <v>70592</v>
          </cell>
          <cell r="DS271">
            <v>0</v>
          </cell>
          <cell r="DU271">
            <v>70592</v>
          </cell>
          <cell r="DW271">
            <v>273618.85552554158</v>
          </cell>
          <cell r="DY271">
            <v>95.184026870421249</v>
          </cell>
          <cell r="DZ271">
            <v>0</v>
          </cell>
          <cell r="EA271">
            <v>890111</v>
          </cell>
          <cell r="EC271">
            <v>82239</v>
          </cell>
          <cell r="EE271">
            <v>29424</v>
          </cell>
          <cell r="EG271">
            <v>82239</v>
          </cell>
          <cell r="EI271">
            <v>287744.41270419251</v>
          </cell>
          <cell r="EK271">
            <v>91.227878082182698</v>
          </cell>
          <cell r="EL271">
            <v>0</v>
          </cell>
          <cell r="EM271">
            <v>1006007</v>
          </cell>
          <cell r="EN271">
            <v>53265</v>
          </cell>
          <cell r="EO271">
            <v>80543</v>
          </cell>
          <cell r="EP271">
            <v>4465</v>
          </cell>
          <cell r="EQ271">
            <v>12823</v>
          </cell>
          <cell r="ER271">
            <v>0</v>
          </cell>
          <cell r="ES271">
            <v>80543</v>
          </cell>
          <cell r="ET271">
            <v>4465</v>
          </cell>
          <cell r="EU271">
            <v>234916.40000000002</v>
          </cell>
          <cell r="EV271">
            <v>2.9103830456733704E-11</v>
          </cell>
          <cell r="EW271">
            <v>96.822944794479454</v>
          </cell>
          <cell r="EX271">
            <v>0</v>
          </cell>
          <cell r="EY271">
            <v>1138016</v>
          </cell>
          <cell r="EZ271">
            <v>0</v>
          </cell>
          <cell r="FA271">
            <v>84731</v>
          </cell>
          <cell r="FB271">
            <v>0</v>
          </cell>
          <cell r="FC271">
            <v>13499</v>
          </cell>
          <cell r="FD271">
            <v>0</v>
          </cell>
          <cell r="FE271">
            <v>84731</v>
          </cell>
          <cell r="FF271">
            <v>0</v>
          </cell>
          <cell r="FG271">
            <v>270960.8</v>
          </cell>
          <cell r="FH271">
            <v>0</v>
          </cell>
          <cell r="FI271">
            <v>112.1686798382993</v>
          </cell>
          <cell r="FJ271">
            <v>0</v>
          </cell>
          <cell r="FK271">
            <v>1263558</v>
          </cell>
          <cell r="FL271">
            <v>0</v>
          </cell>
          <cell r="FM271">
            <v>98356</v>
          </cell>
          <cell r="FN271">
            <v>0</v>
          </cell>
          <cell r="FO271">
            <v>26226</v>
          </cell>
          <cell r="FQ271">
            <v>98356</v>
          </cell>
          <cell r="FS271">
            <v>141232.28167830998</v>
          </cell>
          <cell r="FU271">
            <v>143.15841997118085</v>
          </cell>
          <cell r="FV271">
            <v>0</v>
          </cell>
          <cell r="FW271">
            <v>1673947</v>
          </cell>
          <cell r="FX271">
            <v>0</v>
          </cell>
          <cell r="FY271">
            <v>127175</v>
          </cell>
          <cell r="FZ271">
            <v>0</v>
          </cell>
          <cell r="GA271">
            <v>9144</v>
          </cell>
          <cell r="GB271">
            <v>0</v>
          </cell>
          <cell r="GC271">
            <v>127175</v>
          </cell>
          <cell r="GE271">
            <v>490446.35456492368</v>
          </cell>
          <cell r="GG271">
            <v>148.63041539549886</v>
          </cell>
          <cell r="GH271">
            <v>0</v>
          </cell>
          <cell r="GI271">
            <v>1729627</v>
          </cell>
          <cell r="GJ271">
            <v>0</v>
          </cell>
          <cell r="GK271">
            <v>126342</v>
          </cell>
          <cell r="GL271">
            <v>0</v>
          </cell>
          <cell r="GM271">
            <v>97431</v>
          </cell>
          <cell r="GO271">
            <v>126342</v>
          </cell>
          <cell r="GQ271">
            <v>53568.864242441261</v>
          </cell>
          <cell r="HE271">
            <v>-262</v>
          </cell>
        </row>
        <row r="272">
          <cell r="A272">
            <v>263</v>
          </cell>
          <cell r="B272" t="str">
            <v>SAVOY</v>
          </cell>
          <cell r="E272">
            <v>0</v>
          </cell>
          <cell r="F272">
            <v>0</v>
          </cell>
          <cell r="J272">
            <v>0</v>
          </cell>
          <cell r="K272">
            <v>0</v>
          </cell>
          <cell r="L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L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Z272">
            <v>0</v>
          </cell>
          <cell r="BB272">
            <v>0</v>
          </cell>
          <cell r="BC272">
            <v>0</v>
          </cell>
          <cell r="BD272">
            <v>0</v>
          </cell>
          <cell r="BH272">
            <v>0</v>
          </cell>
          <cell r="BL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1</v>
          </cell>
          <cell r="BR272">
            <v>0</v>
          </cell>
          <cell r="BS272">
            <v>7505</v>
          </cell>
          <cell r="BT272">
            <v>0</v>
          </cell>
          <cell r="BU272">
            <v>748</v>
          </cell>
          <cell r="BW272">
            <v>0</v>
          </cell>
          <cell r="BY272">
            <v>748</v>
          </cell>
          <cell r="CA272">
            <v>7505</v>
          </cell>
          <cell r="CC272">
            <v>7.5639344262295083</v>
          </cell>
          <cell r="CD272">
            <v>0</v>
          </cell>
          <cell r="CE272">
            <v>59270.990163934424</v>
          </cell>
          <cell r="CF272">
            <v>0</v>
          </cell>
          <cell r="CG272">
            <v>5869.6131147540982</v>
          </cell>
          <cell r="CH272">
            <v>0</v>
          </cell>
          <cell r="CI272">
            <v>0</v>
          </cell>
          <cell r="CJ272">
            <v>0</v>
          </cell>
          <cell r="CK272">
            <v>5869.6131147540982</v>
          </cell>
          <cell r="CL272">
            <v>0</v>
          </cell>
          <cell r="CM272">
            <v>56268.990163934424</v>
          </cell>
          <cell r="CN272">
            <v>0</v>
          </cell>
          <cell r="CO272">
            <v>6.5847176079734222</v>
          </cell>
          <cell r="CP272">
            <v>0</v>
          </cell>
          <cell r="CQ272">
            <v>51624.186046511626</v>
          </cell>
          <cell r="CS272">
            <v>5340.2059800664447</v>
          </cell>
          <cell r="CU272">
            <v>0</v>
          </cell>
          <cell r="CW272">
            <v>5340.2059800664447</v>
          </cell>
          <cell r="CY272">
            <v>34062</v>
          </cell>
          <cell r="DA272">
            <v>5.5296052631578947</v>
          </cell>
          <cell r="DB272">
            <v>0</v>
          </cell>
          <cell r="DC272">
            <v>49075</v>
          </cell>
          <cell r="DD272">
            <v>0</v>
          </cell>
          <cell r="DE272">
            <v>4695</v>
          </cell>
          <cell r="DF272">
            <v>0</v>
          </cell>
          <cell r="DG272">
            <v>0</v>
          </cell>
          <cell r="DH272">
            <v>0</v>
          </cell>
          <cell r="DI272">
            <v>4695</v>
          </cell>
          <cell r="DJ272">
            <v>0</v>
          </cell>
          <cell r="DK272">
            <v>20706</v>
          </cell>
          <cell r="DL272">
            <v>0</v>
          </cell>
          <cell r="DM272">
            <v>3</v>
          </cell>
          <cell r="DN272">
            <v>0</v>
          </cell>
          <cell r="DO272">
            <v>35661</v>
          </cell>
          <cell r="DQ272">
            <v>2679</v>
          </cell>
          <cell r="DS272">
            <v>0</v>
          </cell>
          <cell r="DU272">
            <v>2679</v>
          </cell>
          <cell r="DW272">
            <v>0</v>
          </cell>
          <cell r="DY272">
            <v>4</v>
          </cell>
          <cell r="DZ272">
            <v>0</v>
          </cell>
          <cell r="EA272">
            <v>38472</v>
          </cell>
          <cell r="EC272">
            <v>3572</v>
          </cell>
          <cell r="EE272">
            <v>0</v>
          </cell>
          <cell r="EG272">
            <v>3572</v>
          </cell>
          <cell r="EI272">
            <v>2811</v>
          </cell>
          <cell r="EK272">
            <v>3.388157894736842</v>
          </cell>
          <cell r="EL272">
            <v>0</v>
          </cell>
          <cell r="EM272">
            <v>33431</v>
          </cell>
          <cell r="EN272">
            <v>0</v>
          </cell>
          <cell r="EO272">
            <v>3025</v>
          </cell>
          <cell r="EP272">
            <v>0</v>
          </cell>
          <cell r="EQ272">
            <v>0</v>
          </cell>
          <cell r="ER272">
            <v>0</v>
          </cell>
          <cell r="ES272">
            <v>3025</v>
          </cell>
          <cell r="ET272">
            <v>0</v>
          </cell>
          <cell r="EU272">
            <v>1686.6</v>
          </cell>
          <cell r="EV272">
            <v>0</v>
          </cell>
          <cell r="EW272">
            <v>4</v>
          </cell>
          <cell r="EX272">
            <v>0</v>
          </cell>
          <cell r="EY272">
            <v>50700</v>
          </cell>
          <cell r="EZ272">
            <v>0</v>
          </cell>
          <cell r="FA272">
            <v>3572</v>
          </cell>
          <cell r="FB272">
            <v>0</v>
          </cell>
          <cell r="FC272">
            <v>0</v>
          </cell>
          <cell r="FD272">
            <v>0</v>
          </cell>
          <cell r="FE272">
            <v>3572</v>
          </cell>
          <cell r="FF272">
            <v>0</v>
          </cell>
          <cell r="FG272">
            <v>18393.400000000001</v>
          </cell>
          <cell r="FH272">
            <v>0</v>
          </cell>
          <cell r="FI272">
            <v>3.5596026490066226</v>
          </cell>
          <cell r="FJ272">
            <v>0</v>
          </cell>
          <cell r="FK272">
            <v>43356</v>
          </cell>
          <cell r="FL272">
            <v>0</v>
          </cell>
          <cell r="FM272">
            <v>3179</v>
          </cell>
          <cell r="FN272">
            <v>0</v>
          </cell>
          <cell r="FO272">
            <v>0</v>
          </cell>
          <cell r="FQ272">
            <v>3179</v>
          </cell>
          <cell r="FS272">
            <v>4131.850199910441</v>
          </cell>
          <cell r="FU272">
            <v>3.9297658862876252</v>
          </cell>
          <cell r="FV272">
            <v>0</v>
          </cell>
          <cell r="FW272">
            <v>62527</v>
          </cell>
          <cell r="FX272">
            <v>0</v>
          </cell>
          <cell r="FY272">
            <v>3509</v>
          </cell>
          <cell r="FZ272">
            <v>0</v>
          </cell>
          <cell r="GA272">
            <v>0</v>
          </cell>
          <cell r="GB272">
            <v>0</v>
          </cell>
          <cell r="GC272">
            <v>3509</v>
          </cell>
          <cell r="GE272">
            <v>22867.90955171693</v>
          </cell>
          <cell r="GG272">
            <v>2</v>
          </cell>
          <cell r="GH272">
            <v>0</v>
          </cell>
          <cell r="GI272">
            <v>28338</v>
          </cell>
          <cell r="GJ272">
            <v>0</v>
          </cell>
          <cell r="GK272">
            <v>1786</v>
          </cell>
          <cell r="GL272">
            <v>0</v>
          </cell>
          <cell r="GM272">
            <v>0</v>
          </cell>
          <cell r="GO272">
            <v>1786</v>
          </cell>
          <cell r="GQ272">
            <v>0</v>
          </cell>
          <cell r="HE272">
            <v>-263</v>
          </cell>
        </row>
        <row r="273">
          <cell r="A273">
            <v>264</v>
          </cell>
          <cell r="B273" t="str">
            <v>SCITUATE</v>
          </cell>
          <cell r="C273">
            <v>10.3</v>
          </cell>
          <cell r="D273">
            <v>55239</v>
          </cell>
          <cell r="E273">
            <v>0</v>
          </cell>
          <cell r="F273">
            <v>58740</v>
          </cell>
          <cell r="G273">
            <v>27620</v>
          </cell>
          <cell r="I273">
            <v>26.38</v>
          </cell>
          <cell r="J273">
            <v>147573</v>
          </cell>
          <cell r="K273">
            <v>0</v>
          </cell>
          <cell r="L273">
            <v>0</v>
          </cell>
          <cell r="M273">
            <v>0</v>
          </cell>
          <cell r="O273">
            <v>25</v>
          </cell>
          <cell r="P273">
            <v>0</v>
          </cell>
          <cell r="Q273">
            <v>139275</v>
          </cell>
          <cell r="R273">
            <v>5571</v>
          </cell>
          <cell r="S273">
            <v>0</v>
          </cell>
          <cell r="U273">
            <v>76187</v>
          </cell>
          <cell r="V273">
            <v>0</v>
          </cell>
          <cell r="W273">
            <v>25.38</v>
          </cell>
          <cell r="X273">
            <v>0</v>
          </cell>
          <cell r="Y273">
            <v>145681</v>
          </cell>
          <cell r="Z273">
            <v>0</v>
          </cell>
          <cell r="AA273">
            <v>0</v>
          </cell>
          <cell r="AB273">
            <v>0</v>
          </cell>
          <cell r="AC273">
            <v>835</v>
          </cell>
          <cell r="AD273">
            <v>0</v>
          </cell>
          <cell r="AE273">
            <v>0</v>
          </cell>
          <cell r="AF273">
            <v>17.54</v>
          </cell>
          <cell r="AG273">
            <v>0</v>
          </cell>
          <cell r="AH273">
            <v>106310</v>
          </cell>
          <cell r="AJ273">
            <v>0</v>
          </cell>
          <cell r="AL273">
            <v>501</v>
          </cell>
          <cell r="AN273">
            <v>0</v>
          </cell>
          <cell r="AO273">
            <v>14.05</v>
          </cell>
          <cell r="AP273">
            <v>0</v>
          </cell>
          <cell r="AQ273">
            <v>93194</v>
          </cell>
          <cell r="AR273">
            <v>0</v>
          </cell>
          <cell r="AS273">
            <v>0</v>
          </cell>
          <cell r="AT273">
            <v>0</v>
          </cell>
          <cell r="AU273">
            <v>334</v>
          </cell>
          <cell r="AW273">
            <v>20.78</v>
          </cell>
          <cell r="AY273">
            <v>135019</v>
          </cell>
          <cell r="AZ273">
            <v>0</v>
          </cell>
          <cell r="BA273">
            <v>6826</v>
          </cell>
          <cell r="BB273">
            <v>0</v>
          </cell>
          <cell r="BC273">
            <v>37234</v>
          </cell>
          <cell r="BD273">
            <v>54</v>
          </cell>
          <cell r="BE273">
            <v>22.67</v>
          </cell>
          <cell r="BF273">
            <v>0</v>
          </cell>
          <cell r="BG273">
            <v>150936</v>
          </cell>
          <cell r="BH273">
            <v>0</v>
          </cell>
          <cell r="BI273">
            <v>20</v>
          </cell>
          <cell r="BJ273">
            <v>0</v>
          </cell>
          <cell r="BK273">
            <v>145980</v>
          </cell>
          <cell r="BL273">
            <v>0</v>
          </cell>
          <cell r="BM273">
            <v>0</v>
          </cell>
          <cell r="BN273">
            <v>0</v>
          </cell>
          <cell r="BO273">
            <v>8038.3378925598518</v>
          </cell>
          <cell r="BP273">
            <v>5.2354580916089617</v>
          </cell>
          <cell r="BQ273">
            <v>23.643109540636043</v>
          </cell>
          <cell r="BR273">
            <v>0</v>
          </cell>
          <cell r="BS273">
            <v>199106.96713664508</v>
          </cell>
          <cell r="BT273">
            <v>0</v>
          </cell>
          <cell r="BU273">
            <v>17676.52384137889</v>
          </cell>
          <cell r="BW273">
            <v>0</v>
          </cell>
          <cell r="BY273">
            <v>17676.52384137889</v>
          </cell>
          <cell r="CA273">
            <v>59493.767136645081</v>
          </cell>
          <cell r="CC273">
            <v>17.069204152249135</v>
          </cell>
          <cell r="CD273">
            <v>0</v>
          </cell>
          <cell r="CE273">
            <v>141369.32525951558</v>
          </cell>
          <cell r="CF273">
            <v>0</v>
          </cell>
          <cell r="CG273">
            <v>13245.70242214533</v>
          </cell>
          <cell r="CH273">
            <v>0</v>
          </cell>
          <cell r="CI273">
            <v>0</v>
          </cell>
          <cell r="CJ273">
            <v>0</v>
          </cell>
          <cell r="CK273">
            <v>13245.70242214533</v>
          </cell>
          <cell r="CL273">
            <v>0</v>
          </cell>
          <cell r="CM273">
            <v>31876</v>
          </cell>
          <cell r="CN273">
            <v>0</v>
          </cell>
          <cell r="CO273">
            <v>19.079584775086506</v>
          </cell>
          <cell r="CP273">
            <v>0</v>
          </cell>
          <cell r="CQ273">
            <v>176700.23627091531</v>
          </cell>
          <cell r="CS273">
            <v>15473.543252595158</v>
          </cell>
          <cell r="CU273">
            <v>0</v>
          </cell>
          <cell r="CW273">
            <v>15473.543252595158</v>
          </cell>
          <cell r="CY273">
            <v>56581.91101139973</v>
          </cell>
          <cell r="DA273">
            <v>16</v>
          </cell>
          <cell r="DB273">
            <v>0</v>
          </cell>
          <cell r="DC273">
            <v>162004</v>
          </cell>
          <cell r="DD273">
            <v>0</v>
          </cell>
          <cell r="DE273">
            <v>13576</v>
          </cell>
          <cell r="DF273">
            <v>0</v>
          </cell>
          <cell r="DG273">
            <v>0</v>
          </cell>
          <cell r="DH273">
            <v>0</v>
          </cell>
          <cell r="DI273">
            <v>13576</v>
          </cell>
          <cell r="DJ273">
            <v>0</v>
          </cell>
          <cell r="DK273">
            <v>21199</v>
          </cell>
          <cell r="DL273">
            <v>0</v>
          </cell>
          <cell r="DM273">
            <v>20.891525423728815</v>
          </cell>
          <cell r="DN273">
            <v>0</v>
          </cell>
          <cell r="DO273">
            <v>230262</v>
          </cell>
          <cell r="DQ273">
            <v>18656</v>
          </cell>
          <cell r="DS273">
            <v>0</v>
          </cell>
          <cell r="DU273">
            <v>18656</v>
          </cell>
          <cell r="DW273">
            <v>82390.364404559892</v>
          </cell>
          <cell r="DY273">
            <v>24.731958762886599</v>
          </cell>
          <cell r="DZ273">
            <v>0</v>
          </cell>
          <cell r="EA273">
            <v>248273</v>
          </cell>
          <cell r="EC273">
            <v>22086</v>
          </cell>
          <cell r="EE273">
            <v>0</v>
          </cell>
          <cell r="EG273">
            <v>22086</v>
          </cell>
          <cell r="EI273">
            <v>58965.8</v>
          </cell>
          <cell r="EK273">
            <v>22.951675910296601</v>
          </cell>
          <cell r="EL273">
            <v>0</v>
          </cell>
          <cell r="EM273">
            <v>230626</v>
          </cell>
          <cell r="EN273">
            <v>0</v>
          </cell>
          <cell r="EO273">
            <v>20496</v>
          </cell>
          <cell r="EP273">
            <v>0</v>
          </cell>
          <cell r="EQ273">
            <v>0</v>
          </cell>
          <cell r="ER273">
            <v>0</v>
          </cell>
          <cell r="ES273">
            <v>20496</v>
          </cell>
          <cell r="ET273">
            <v>0</v>
          </cell>
          <cell r="EU273">
            <v>38109.800000000003</v>
          </cell>
          <cell r="EV273">
            <v>0</v>
          </cell>
          <cell r="EW273">
            <v>17.620582269418922</v>
          </cell>
          <cell r="EX273">
            <v>0</v>
          </cell>
          <cell r="EY273">
            <v>177702</v>
          </cell>
          <cell r="EZ273">
            <v>0</v>
          </cell>
          <cell r="FA273">
            <v>14870</v>
          </cell>
          <cell r="FB273">
            <v>0</v>
          </cell>
          <cell r="FC273">
            <v>9849</v>
          </cell>
          <cell r="FD273">
            <v>0</v>
          </cell>
          <cell r="FE273">
            <v>14870</v>
          </cell>
          <cell r="FF273">
            <v>0</v>
          </cell>
          <cell r="FG273">
            <v>7204.4</v>
          </cell>
          <cell r="FH273">
            <v>0</v>
          </cell>
          <cell r="FI273">
            <v>11.972789115646258</v>
          </cell>
          <cell r="FJ273">
            <v>0</v>
          </cell>
          <cell r="FK273">
            <v>134514</v>
          </cell>
          <cell r="FL273">
            <v>0</v>
          </cell>
          <cell r="FM273">
            <v>10680</v>
          </cell>
          <cell r="FN273">
            <v>0</v>
          </cell>
          <cell r="FO273">
            <v>0</v>
          </cell>
          <cell r="FQ273">
            <v>10680</v>
          </cell>
          <cell r="FS273">
            <v>0</v>
          </cell>
          <cell r="FU273">
            <v>13.508474576271187</v>
          </cell>
          <cell r="FV273">
            <v>0</v>
          </cell>
          <cell r="FW273">
            <v>152875</v>
          </cell>
          <cell r="FX273">
            <v>0</v>
          </cell>
          <cell r="FY273">
            <v>12063</v>
          </cell>
          <cell r="FZ273">
            <v>0</v>
          </cell>
          <cell r="GA273">
            <v>0</v>
          </cell>
          <cell r="GB273">
            <v>0</v>
          </cell>
          <cell r="GC273">
            <v>12063</v>
          </cell>
          <cell r="GE273">
            <v>17876.073665729655</v>
          </cell>
          <cell r="GG273">
            <v>12.692567567567567</v>
          </cell>
          <cell r="GH273">
            <v>0</v>
          </cell>
          <cell r="GI273">
            <v>159545</v>
          </cell>
          <cell r="GJ273">
            <v>0</v>
          </cell>
          <cell r="GK273">
            <v>11335</v>
          </cell>
          <cell r="GL273">
            <v>0</v>
          </cell>
          <cell r="GM273">
            <v>0</v>
          </cell>
          <cell r="GO273">
            <v>11335</v>
          </cell>
          <cell r="GQ273">
            <v>6417.1035290424425</v>
          </cell>
          <cell r="HE273">
            <v>-264</v>
          </cell>
        </row>
        <row r="274">
          <cell r="A274">
            <v>265</v>
          </cell>
          <cell r="B274" t="str">
            <v>SEEKONK</v>
          </cell>
          <cell r="E274">
            <v>0</v>
          </cell>
          <cell r="F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L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Z274">
            <v>0</v>
          </cell>
          <cell r="BB274">
            <v>0</v>
          </cell>
          <cell r="BC274">
            <v>0</v>
          </cell>
          <cell r="BD274">
            <v>0</v>
          </cell>
          <cell r="BH274">
            <v>0</v>
          </cell>
          <cell r="BL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W274">
            <v>0</v>
          </cell>
          <cell r="BY274">
            <v>0</v>
          </cell>
          <cell r="CA274">
            <v>0</v>
          </cell>
          <cell r="CE274">
            <v>0</v>
          </cell>
          <cell r="CF274">
            <v>0</v>
          </cell>
          <cell r="CH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S274">
            <v>0</v>
          </cell>
          <cell r="CW274">
            <v>0</v>
          </cell>
          <cell r="CY274">
            <v>0</v>
          </cell>
          <cell r="DD274">
            <v>0</v>
          </cell>
          <cell r="DF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U274">
            <v>0</v>
          </cell>
          <cell r="DW274">
            <v>0</v>
          </cell>
          <cell r="EG274">
            <v>0</v>
          </cell>
          <cell r="EI274">
            <v>0</v>
          </cell>
          <cell r="EK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Q274">
            <v>0</v>
          </cell>
          <cell r="FS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E274">
            <v>0</v>
          </cell>
          <cell r="GG274">
            <v>0.54098360655737709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0</v>
          </cell>
          <cell r="GM274">
            <v>7035</v>
          </cell>
          <cell r="GO274">
            <v>0</v>
          </cell>
          <cell r="GQ274">
            <v>0</v>
          </cell>
          <cell r="HE274">
            <v>-265</v>
          </cell>
        </row>
        <row r="275">
          <cell r="A275">
            <v>266</v>
          </cell>
          <cell r="B275" t="str">
            <v>SHARON</v>
          </cell>
          <cell r="E275">
            <v>0</v>
          </cell>
          <cell r="F275">
            <v>0</v>
          </cell>
          <cell r="J275">
            <v>0</v>
          </cell>
          <cell r="K275">
            <v>0</v>
          </cell>
          <cell r="L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24.34</v>
          </cell>
          <cell r="X275">
            <v>0</v>
          </cell>
          <cell r="Y275">
            <v>136842</v>
          </cell>
          <cell r="Z275">
            <v>0</v>
          </cell>
          <cell r="AA275">
            <v>5863</v>
          </cell>
          <cell r="AB275">
            <v>0</v>
          </cell>
          <cell r="AC275">
            <v>136842</v>
          </cell>
          <cell r="AD275">
            <v>0</v>
          </cell>
          <cell r="AE275">
            <v>0</v>
          </cell>
          <cell r="AF275">
            <v>20</v>
          </cell>
          <cell r="AG275">
            <v>0</v>
          </cell>
          <cell r="AH275">
            <v>127680</v>
          </cell>
          <cell r="AJ275">
            <v>0</v>
          </cell>
          <cell r="AL275">
            <v>82105</v>
          </cell>
          <cell r="AN275">
            <v>0</v>
          </cell>
          <cell r="AO275">
            <v>16.53</v>
          </cell>
          <cell r="AP275">
            <v>0</v>
          </cell>
          <cell r="AQ275">
            <v>118206</v>
          </cell>
          <cell r="AR275">
            <v>0</v>
          </cell>
          <cell r="AS275">
            <v>0</v>
          </cell>
          <cell r="AT275">
            <v>0</v>
          </cell>
          <cell r="AU275">
            <v>54737</v>
          </cell>
          <cell r="AW275">
            <v>13.02</v>
          </cell>
          <cell r="AY275">
            <v>100852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17</v>
          </cell>
          <cell r="BF275">
            <v>0</v>
          </cell>
          <cell r="BG275">
            <v>135694</v>
          </cell>
          <cell r="BH275">
            <v>0</v>
          </cell>
          <cell r="BI275">
            <v>25</v>
          </cell>
          <cell r="BJ275">
            <v>0</v>
          </cell>
          <cell r="BK275">
            <v>195050</v>
          </cell>
          <cell r="BL275">
            <v>0</v>
          </cell>
          <cell r="BM275">
            <v>0</v>
          </cell>
          <cell r="BN275">
            <v>0</v>
          </cell>
          <cell r="BO275">
            <v>24549.533308815178</v>
          </cell>
          <cell r="BP275">
            <v>15.989381701136153</v>
          </cell>
          <cell r="BQ275">
            <v>16.292517006802719</v>
          </cell>
          <cell r="BR275">
            <v>0</v>
          </cell>
          <cell r="BS275">
            <v>140513.02499973151</v>
          </cell>
          <cell r="BT275">
            <v>0</v>
          </cell>
          <cell r="BU275">
            <v>12186.802721088434</v>
          </cell>
          <cell r="BW275">
            <v>0</v>
          </cell>
          <cell r="BY275">
            <v>12186.802721088434</v>
          </cell>
          <cell r="CA275">
            <v>49550.400000000001</v>
          </cell>
          <cell r="CC275">
            <v>13</v>
          </cell>
          <cell r="CD275">
            <v>0</v>
          </cell>
          <cell r="CE275">
            <v>122484</v>
          </cell>
          <cell r="CF275">
            <v>0</v>
          </cell>
          <cell r="CG275">
            <v>10088</v>
          </cell>
          <cell r="CH275">
            <v>0</v>
          </cell>
          <cell r="CI275">
            <v>0</v>
          </cell>
          <cell r="CJ275">
            <v>0</v>
          </cell>
          <cell r="CK275">
            <v>10088</v>
          </cell>
          <cell r="CL275">
            <v>0</v>
          </cell>
          <cell r="CM275">
            <v>23742</v>
          </cell>
          <cell r="CN275">
            <v>0</v>
          </cell>
          <cell r="CO275">
            <v>10</v>
          </cell>
          <cell r="CP275">
            <v>0</v>
          </cell>
          <cell r="CQ275">
            <v>98003.390054642339</v>
          </cell>
          <cell r="CS275">
            <v>8110</v>
          </cell>
          <cell r="CU275">
            <v>0</v>
          </cell>
          <cell r="CW275">
            <v>8110</v>
          </cell>
          <cell r="CY275">
            <v>0</v>
          </cell>
          <cell r="DA275">
            <v>12</v>
          </cell>
          <cell r="DB275">
            <v>0</v>
          </cell>
          <cell r="DC275">
            <v>130020</v>
          </cell>
          <cell r="DD275">
            <v>0</v>
          </cell>
          <cell r="DE275">
            <v>10186</v>
          </cell>
          <cell r="DF275">
            <v>0</v>
          </cell>
          <cell r="DG275">
            <v>0</v>
          </cell>
          <cell r="DH275">
            <v>0</v>
          </cell>
          <cell r="DI275">
            <v>10186</v>
          </cell>
          <cell r="DJ275">
            <v>0</v>
          </cell>
          <cell r="DK275">
            <v>32017</v>
          </cell>
          <cell r="DL275">
            <v>0</v>
          </cell>
          <cell r="DM275">
            <v>13</v>
          </cell>
          <cell r="DN275">
            <v>0</v>
          </cell>
          <cell r="DO275">
            <v>138402</v>
          </cell>
          <cell r="DQ275">
            <v>10716</v>
          </cell>
          <cell r="DS275">
            <v>12531</v>
          </cell>
          <cell r="DU275">
            <v>10716</v>
          </cell>
          <cell r="DW275">
            <v>27591.965967214597</v>
          </cell>
          <cell r="DY275">
            <v>13.267361111111111</v>
          </cell>
          <cell r="DZ275">
            <v>0</v>
          </cell>
          <cell r="EA275">
            <v>159916</v>
          </cell>
          <cell r="EC275">
            <v>11826</v>
          </cell>
          <cell r="EE275">
            <v>0</v>
          </cell>
          <cell r="EG275">
            <v>11826</v>
          </cell>
          <cell r="EI275">
            <v>39349.843978143064</v>
          </cell>
          <cell r="EK275">
            <v>12.972027972027972</v>
          </cell>
          <cell r="EL275">
            <v>0</v>
          </cell>
          <cell r="EM275">
            <v>161927</v>
          </cell>
          <cell r="EN275">
            <v>0</v>
          </cell>
          <cell r="EO275">
            <v>11485</v>
          </cell>
          <cell r="EP275">
            <v>0</v>
          </cell>
          <cell r="EQ275">
            <v>0</v>
          </cell>
          <cell r="ER275">
            <v>0</v>
          </cell>
          <cell r="ES275">
            <v>11485</v>
          </cell>
          <cell r="ET275">
            <v>0</v>
          </cell>
          <cell r="EU275">
            <v>18272.2</v>
          </cell>
          <cell r="EV275">
            <v>0</v>
          </cell>
          <cell r="EW275">
            <v>7</v>
          </cell>
          <cell r="EX275">
            <v>0</v>
          </cell>
          <cell r="EY275">
            <v>83891</v>
          </cell>
          <cell r="EZ275">
            <v>0</v>
          </cell>
          <cell r="FA275">
            <v>6104</v>
          </cell>
          <cell r="FB275">
            <v>0</v>
          </cell>
          <cell r="FC275">
            <v>0</v>
          </cell>
          <cell r="FD275">
            <v>0</v>
          </cell>
          <cell r="FE275">
            <v>6104</v>
          </cell>
          <cell r="FF275">
            <v>0</v>
          </cell>
          <cell r="FG275">
            <v>9108.35</v>
          </cell>
          <cell r="FH275">
            <v>0</v>
          </cell>
          <cell r="FI275">
            <v>8.0884353741496611</v>
          </cell>
          <cell r="FJ275">
            <v>0</v>
          </cell>
          <cell r="FK275">
            <v>107981</v>
          </cell>
          <cell r="FL275">
            <v>0</v>
          </cell>
          <cell r="FM275">
            <v>7161</v>
          </cell>
          <cell r="FN275">
            <v>0</v>
          </cell>
          <cell r="FO275">
            <v>0</v>
          </cell>
          <cell r="FQ275">
            <v>7161</v>
          </cell>
          <cell r="FS275">
            <v>23536.639991626034</v>
          </cell>
          <cell r="FU275">
            <v>9</v>
          </cell>
          <cell r="FV275">
            <v>0</v>
          </cell>
          <cell r="FW275">
            <v>115136</v>
          </cell>
          <cell r="FX275">
            <v>0</v>
          </cell>
          <cell r="FY275">
            <v>7144</v>
          </cell>
          <cell r="FZ275">
            <v>0</v>
          </cell>
          <cell r="GA275">
            <v>0</v>
          </cell>
          <cell r="GB275">
            <v>0</v>
          </cell>
          <cell r="GC275">
            <v>7144</v>
          </cell>
          <cell r="GE275">
            <v>13318.94541504265</v>
          </cell>
          <cell r="GG275">
            <v>8.0761245674740483</v>
          </cell>
          <cell r="GH275">
            <v>0</v>
          </cell>
          <cell r="GI275">
            <v>118727</v>
          </cell>
          <cell r="GJ275">
            <v>0</v>
          </cell>
          <cell r="GK275">
            <v>7212</v>
          </cell>
          <cell r="GL275">
            <v>0</v>
          </cell>
          <cell r="GM275">
            <v>0</v>
          </cell>
          <cell r="GO275">
            <v>7212</v>
          </cell>
          <cell r="GQ275">
            <v>3454.8453932221009</v>
          </cell>
          <cell r="HE275">
            <v>-266</v>
          </cell>
        </row>
        <row r="276">
          <cell r="A276">
            <v>267</v>
          </cell>
          <cell r="B276" t="str">
            <v>SHEFFIELD</v>
          </cell>
          <cell r="E276">
            <v>0</v>
          </cell>
          <cell r="F276">
            <v>0</v>
          </cell>
          <cell r="J276">
            <v>0</v>
          </cell>
          <cell r="K276">
            <v>0</v>
          </cell>
          <cell r="L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L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Z276">
            <v>0</v>
          </cell>
          <cell r="BB276">
            <v>0</v>
          </cell>
          <cell r="BC276">
            <v>0</v>
          </cell>
          <cell r="BD276">
            <v>0</v>
          </cell>
          <cell r="BH276">
            <v>0</v>
          </cell>
          <cell r="BL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W276">
            <v>0</v>
          </cell>
          <cell r="BY276">
            <v>0</v>
          </cell>
          <cell r="CA276">
            <v>0</v>
          </cell>
          <cell r="CE276">
            <v>0</v>
          </cell>
          <cell r="CF276">
            <v>0</v>
          </cell>
          <cell r="CH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S276">
            <v>0</v>
          </cell>
          <cell r="CW276">
            <v>0</v>
          </cell>
          <cell r="CY276">
            <v>0</v>
          </cell>
          <cell r="DD276">
            <v>0</v>
          </cell>
          <cell r="DF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U276">
            <v>0</v>
          </cell>
          <cell r="DW276">
            <v>0</v>
          </cell>
          <cell r="EG276">
            <v>0</v>
          </cell>
          <cell r="EI276">
            <v>0</v>
          </cell>
          <cell r="EK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Q276">
            <v>0</v>
          </cell>
          <cell r="FS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E276">
            <v>0</v>
          </cell>
          <cell r="GG276">
            <v>0</v>
          </cell>
          <cell r="GH276">
            <v>0</v>
          </cell>
          <cell r="GI276">
            <v>0</v>
          </cell>
          <cell r="GJ276">
            <v>0</v>
          </cell>
          <cell r="GK276">
            <v>0</v>
          </cell>
          <cell r="GL276">
            <v>0</v>
          </cell>
          <cell r="GM276">
            <v>0</v>
          </cell>
          <cell r="GO276">
            <v>0</v>
          </cell>
          <cell r="GQ276">
            <v>0</v>
          </cell>
          <cell r="HE276">
            <v>-267</v>
          </cell>
        </row>
        <row r="277">
          <cell r="A277">
            <v>268</v>
          </cell>
          <cell r="B277" t="str">
            <v>SHELBURNE</v>
          </cell>
          <cell r="E277">
            <v>0</v>
          </cell>
          <cell r="F277">
            <v>0</v>
          </cell>
          <cell r="J277">
            <v>0</v>
          </cell>
          <cell r="K277">
            <v>0</v>
          </cell>
          <cell r="L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L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Z277">
            <v>0</v>
          </cell>
          <cell r="BB277">
            <v>0</v>
          </cell>
          <cell r="BC277">
            <v>0</v>
          </cell>
          <cell r="BD277">
            <v>0</v>
          </cell>
          <cell r="BH277">
            <v>0</v>
          </cell>
          <cell r="BL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W277">
            <v>0</v>
          </cell>
          <cell r="BY277">
            <v>0</v>
          </cell>
          <cell r="CA277">
            <v>0</v>
          </cell>
          <cell r="CE277">
            <v>0</v>
          </cell>
          <cell r="CF277">
            <v>0</v>
          </cell>
          <cell r="CH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S277">
            <v>0</v>
          </cell>
          <cell r="CW277">
            <v>0</v>
          </cell>
          <cell r="CY277">
            <v>0</v>
          </cell>
          <cell r="DD277">
            <v>0</v>
          </cell>
          <cell r="DF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U277">
            <v>0</v>
          </cell>
          <cell r="DW277">
            <v>0</v>
          </cell>
          <cell r="EG277">
            <v>0</v>
          </cell>
          <cell r="EI277">
            <v>0</v>
          </cell>
          <cell r="EK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Q277">
            <v>0</v>
          </cell>
          <cell r="FS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E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0</v>
          </cell>
          <cell r="GM277">
            <v>0</v>
          </cell>
          <cell r="GO277">
            <v>0</v>
          </cell>
          <cell r="GQ277">
            <v>0</v>
          </cell>
          <cell r="HE277">
            <v>-268</v>
          </cell>
        </row>
        <row r="278">
          <cell r="A278">
            <v>269</v>
          </cell>
          <cell r="B278" t="str">
            <v>SHERBORN</v>
          </cell>
          <cell r="E278">
            <v>0</v>
          </cell>
          <cell r="F278">
            <v>0</v>
          </cell>
          <cell r="J278">
            <v>0</v>
          </cell>
          <cell r="K278">
            <v>0</v>
          </cell>
          <cell r="L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L278">
            <v>0</v>
          </cell>
          <cell r="AO278">
            <v>1</v>
          </cell>
          <cell r="AP278">
            <v>0</v>
          </cell>
          <cell r="AQ278">
            <v>7166</v>
          </cell>
          <cell r="AR278">
            <v>0</v>
          </cell>
          <cell r="AS278">
            <v>0</v>
          </cell>
          <cell r="AT278">
            <v>0</v>
          </cell>
          <cell r="AU278">
            <v>7166</v>
          </cell>
          <cell r="AZ278">
            <v>0</v>
          </cell>
          <cell r="BB278">
            <v>0</v>
          </cell>
          <cell r="BC278">
            <v>3828</v>
          </cell>
          <cell r="BD278">
            <v>5</v>
          </cell>
          <cell r="BH278">
            <v>0</v>
          </cell>
          <cell r="BL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W278">
            <v>0</v>
          </cell>
          <cell r="BY278">
            <v>0</v>
          </cell>
          <cell r="CA278">
            <v>0</v>
          </cell>
          <cell r="CE278">
            <v>0</v>
          </cell>
          <cell r="CF278">
            <v>0</v>
          </cell>
          <cell r="CH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S278">
            <v>0</v>
          </cell>
          <cell r="CW278">
            <v>0</v>
          </cell>
          <cell r="CY278">
            <v>0</v>
          </cell>
          <cell r="DD278">
            <v>0</v>
          </cell>
          <cell r="DF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U278">
            <v>0</v>
          </cell>
          <cell r="DW278">
            <v>0</v>
          </cell>
          <cell r="EG278">
            <v>0</v>
          </cell>
          <cell r="EI278">
            <v>0</v>
          </cell>
          <cell r="EK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Q278">
            <v>0</v>
          </cell>
          <cell r="FS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E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0</v>
          </cell>
          <cell r="GM278">
            <v>0</v>
          </cell>
          <cell r="GO278">
            <v>0</v>
          </cell>
          <cell r="GQ278">
            <v>0</v>
          </cell>
          <cell r="HE278">
            <v>-269</v>
          </cell>
        </row>
        <row r="279">
          <cell r="A279">
            <v>270</v>
          </cell>
          <cell r="B279" t="str">
            <v>SHIRLEY</v>
          </cell>
          <cell r="C279">
            <v>2</v>
          </cell>
          <cell r="D279">
            <v>9148</v>
          </cell>
          <cell r="E279">
            <v>0</v>
          </cell>
          <cell r="F279">
            <v>26766</v>
          </cell>
          <cell r="G279">
            <v>0</v>
          </cell>
          <cell r="I279">
            <v>2</v>
          </cell>
          <cell r="J279">
            <v>10488</v>
          </cell>
          <cell r="K279">
            <v>0</v>
          </cell>
          <cell r="L279">
            <v>0</v>
          </cell>
          <cell r="M279">
            <v>0</v>
          </cell>
          <cell r="O279">
            <v>2</v>
          </cell>
          <cell r="P279">
            <v>0</v>
          </cell>
          <cell r="Q279">
            <v>11650</v>
          </cell>
          <cell r="R279">
            <v>0</v>
          </cell>
          <cell r="S279">
            <v>0</v>
          </cell>
          <cell r="U279">
            <v>5244</v>
          </cell>
          <cell r="V279">
            <v>0</v>
          </cell>
          <cell r="W279">
            <v>6.97</v>
          </cell>
          <cell r="X279">
            <v>0</v>
          </cell>
          <cell r="Y279">
            <v>36997</v>
          </cell>
          <cell r="Z279">
            <v>0</v>
          </cell>
          <cell r="AA279">
            <v>0</v>
          </cell>
          <cell r="AB279">
            <v>0</v>
          </cell>
          <cell r="AC279">
            <v>25347</v>
          </cell>
          <cell r="AD279">
            <v>0</v>
          </cell>
          <cell r="AE279">
            <v>0</v>
          </cell>
          <cell r="AF279">
            <v>7</v>
          </cell>
          <cell r="AG279">
            <v>0</v>
          </cell>
          <cell r="AH279">
            <v>44177</v>
          </cell>
          <cell r="AJ279">
            <v>0</v>
          </cell>
          <cell r="AL279">
            <v>22388</v>
          </cell>
          <cell r="AN279">
            <v>0</v>
          </cell>
          <cell r="AO279">
            <v>8.94</v>
          </cell>
          <cell r="AP279">
            <v>0</v>
          </cell>
          <cell r="AQ279">
            <v>53032</v>
          </cell>
          <cell r="AR279">
            <v>0</v>
          </cell>
          <cell r="AS279">
            <v>6231</v>
          </cell>
          <cell r="AT279">
            <v>0</v>
          </cell>
          <cell r="AU279">
            <v>23302</v>
          </cell>
          <cell r="AW279">
            <v>18</v>
          </cell>
          <cell r="AY279">
            <v>163116</v>
          </cell>
          <cell r="AZ279">
            <v>-18124</v>
          </cell>
          <cell r="BA279">
            <v>0</v>
          </cell>
          <cell r="BB279">
            <v>0</v>
          </cell>
          <cell r="BC279">
            <v>105286</v>
          </cell>
          <cell r="BD279">
            <v>-16004</v>
          </cell>
          <cell r="BE279">
            <v>17.28</v>
          </cell>
          <cell r="BF279">
            <v>0</v>
          </cell>
          <cell r="BG279">
            <v>132589</v>
          </cell>
          <cell r="BH279">
            <v>0</v>
          </cell>
          <cell r="BI279">
            <v>26</v>
          </cell>
          <cell r="BJ279">
            <v>0</v>
          </cell>
          <cell r="BK279">
            <v>221780</v>
          </cell>
          <cell r="BL279">
            <v>0</v>
          </cell>
          <cell r="BM279">
            <v>0</v>
          </cell>
          <cell r="BN279">
            <v>0</v>
          </cell>
          <cell r="BO279">
            <v>46293.071832249523</v>
          </cell>
          <cell r="BP279">
            <v>30.151188062634901</v>
          </cell>
          <cell r="BQ279">
            <v>29.450511945392492</v>
          </cell>
          <cell r="BR279">
            <v>0</v>
          </cell>
          <cell r="BS279">
            <v>220082.54098468833</v>
          </cell>
          <cell r="BT279">
            <v>0</v>
          </cell>
          <cell r="BU279">
            <v>22028.982935153581</v>
          </cell>
          <cell r="BW279">
            <v>0</v>
          </cell>
          <cell r="BY279">
            <v>22028.982935153581</v>
          </cell>
          <cell r="CA279">
            <v>64389</v>
          </cell>
          <cell r="CC279">
            <v>45.014866662810206</v>
          </cell>
          <cell r="CD279">
            <v>0</v>
          </cell>
          <cell r="CE279">
            <v>339567.98883554118</v>
          </cell>
          <cell r="CF279">
            <v>0</v>
          </cell>
          <cell r="CG279">
            <v>33379.536530340716</v>
          </cell>
          <cell r="CH279">
            <v>0</v>
          </cell>
          <cell r="CI279">
            <v>17304</v>
          </cell>
          <cell r="CJ279">
            <v>0</v>
          </cell>
          <cell r="CK279">
            <v>33379.536530340716</v>
          </cell>
          <cell r="CL279">
            <v>0</v>
          </cell>
          <cell r="CM279">
            <v>162411.44785085286</v>
          </cell>
          <cell r="CN279">
            <v>0</v>
          </cell>
          <cell r="CO279">
            <v>51</v>
          </cell>
          <cell r="CP279">
            <v>0</v>
          </cell>
          <cell r="CQ279">
            <v>398238</v>
          </cell>
          <cell r="CS279">
            <v>41361</v>
          </cell>
          <cell r="CU279">
            <v>0</v>
          </cell>
          <cell r="CW279">
            <v>41361</v>
          </cell>
          <cell r="CY279">
            <v>130361.01116445882</v>
          </cell>
          <cell r="DA279">
            <v>56</v>
          </cell>
          <cell r="DB279">
            <v>0</v>
          </cell>
          <cell r="DC279">
            <v>450560</v>
          </cell>
          <cell r="DD279">
            <v>0</v>
          </cell>
          <cell r="DE279">
            <v>45564</v>
          </cell>
          <cell r="DF279">
            <v>0</v>
          </cell>
          <cell r="DG279">
            <v>18516</v>
          </cell>
          <cell r="DH279">
            <v>0</v>
          </cell>
          <cell r="DI279">
            <v>45564</v>
          </cell>
          <cell r="DJ279">
            <v>0</v>
          </cell>
          <cell r="DK279">
            <v>135318</v>
          </cell>
          <cell r="DL279">
            <v>0</v>
          </cell>
          <cell r="DM279">
            <v>64.255376898234033</v>
          </cell>
          <cell r="DN279">
            <v>0</v>
          </cell>
          <cell r="DO279">
            <v>589612</v>
          </cell>
          <cell r="DQ279">
            <v>56487</v>
          </cell>
          <cell r="DS279">
            <v>10178</v>
          </cell>
          <cell r="DU279">
            <v>56487</v>
          </cell>
          <cell r="DW279">
            <v>193913.20446578355</v>
          </cell>
          <cell r="DY279">
            <v>60.500761143618291</v>
          </cell>
          <cell r="DZ279">
            <v>0</v>
          </cell>
          <cell r="EA279">
            <v>584910</v>
          </cell>
          <cell r="EC279">
            <v>54026</v>
          </cell>
          <cell r="EE279">
            <v>0</v>
          </cell>
          <cell r="EG279">
            <v>54026</v>
          </cell>
          <cell r="EI279">
            <v>104360</v>
          </cell>
          <cell r="EK279">
            <v>62.066433566433574</v>
          </cell>
          <cell r="EL279">
            <v>0</v>
          </cell>
          <cell r="EM279">
            <v>596888</v>
          </cell>
          <cell r="EN279">
            <v>0</v>
          </cell>
          <cell r="EO279">
            <v>50961</v>
          </cell>
          <cell r="EP279">
            <v>0</v>
          </cell>
          <cell r="EQ279">
            <v>56969</v>
          </cell>
          <cell r="ER279">
            <v>0</v>
          </cell>
          <cell r="ES279">
            <v>50961</v>
          </cell>
          <cell r="ET279">
            <v>0</v>
          </cell>
          <cell r="EU279">
            <v>67598.8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Q279">
            <v>0</v>
          </cell>
          <cell r="FS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E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0</v>
          </cell>
          <cell r="GM279">
            <v>0</v>
          </cell>
          <cell r="GO279">
            <v>0</v>
          </cell>
          <cell r="GQ279">
            <v>0</v>
          </cell>
          <cell r="HE279">
            <v>-270</v>
          </cell>
        </row>
        <row r="280">
          <cell r="A280">
            <v>271</v>
          </cell>
          <cell r="B280" t="str">
            <v>SHREWSBURY</v>
          </cell>
          <cell r="E280">
            <v>0</v>
          </cell>
          <cell r="F280">
            <v>0</v>
          </cell>
          <cell r="J280">
            <v>0</v>
          </cell>
          <cell r="K280">
            <v>0</v>
          </cell>
          <cell r="L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18.03</v>
          </cell>
          <cell r="X280">
            <v>0</v>
          </cell>
          <cell r="Y280">
            <v>77252</v>
          </cell>
          <cell r="Z280">
            <v>4594</v>
          </cell>
          <cell r="AA280">
            <v>23753</v>
          </cell>
          <cell r="AB280">
            <v>0</v>
          </cell>
          <cell r="AC280">
            <v>77252</v>
          </cell>
          <cell r="AD280">
            <v>4594</v>
          </cell>
          <cell r="AE280">
            <v>0</v>
          </cell>
          <cell r="AF280">
            <v>29.24</v>
          </cell>
          <cell r="AG280">
            <v>0</v>
          </cell>
          <cell r="AH280">
            <v>175791</v>
          </cell>
          <cell r="AJ280">
            <v>0</v>
          </cell>
          <cell r="AL280">
            <v>149484</v>
          </cell>
          <cell r="AN280">
            <v>0</v>
          </cell>
          <cell r="AO280">
            <v>24.44</v>
          </cell>
          <cell r="AP280">
            <v>0</v>
          </cell>
          <cell r="AQ280">
            <v>145517</v>
          </cell>
          <cell r="AR280">
            <v>0</v>
          </cell>
          <cell r="AS280">
            <v>0</v>
          </cell>
          <cell r="AT280">
            <v>0</v>
          </cell>
          <cell r="AU280">
            <v>92781</v>
          </cell>
          <cell r="AW280">
            <v>21.15</v>
          </cell>
          <cell r="AY280">
            <v>124788</v>
          </cell>
          <cell r="AZ280">
            <v>0</v>
          </cell>
          <cell r="BA280">
            <v>6193</v>
          </cell>
          <cell r="BB280">
            <v>0</v>
          </cell>
          <cell r="BC280">
            <v>36725</v>
          </cell>
          <cell r="BD280">
            <v>53</v>
          </cell>
          <cell r="BE280">
            <v>23.46</v>
          </cell>
          <cell r="BF280">
            <v>0</v>
          </cell>
          <cell r="BG280">
            <v>170601</v>
          </cell>
          <cell r="BH280">
            <v>0</v>
          </cell>
          <cell r="BI280">
            <v>23.93</v>
          </cell>
          <cell r="BJ280">
            <v>0</v>
          </cell>
          <cell r="BK280">
            <v>168167</v>
          </cell>
          <cell r="BL280">
            <v>0</v>
          </cell>
          <cell r="BM280">
            <v>7334</v>
          </cell>
          <cell r="BN280">
            <v>0</v>
          </cell>
          <cell r="BO280">
            <v>8407.7071073700608</v>
          </cell>
          <cell r="BP280">
            <v>5.476032333486728</v>
          </cell>
          <cell r="BQ280">
            <v>25.483221476510067</v>
          </cell>
          <cell r="BR280">
            <v>0</v>
          </cell>
          <cell r="BS280">
            <v>186410.51050355725</v>
          </cell>
          <cell r="BT280">
            <v>0</v>
          </cell>
          <cell r="BU280">
            <v>19061.449664429529</v>
          </cell>
          <cell r="BW280">
            <v>0</v>
          </cell>
          <cell r="BY280">
            <v>19061.449664429529</v>
          </cell>
          <cell r="CA280">
            <v>36568.710503557246</v>
          </cell>
          <cell r="CC280">
            <v>39.19094687207803</v>
          </cell>
          <cell r="CD280">
            <v>0</v>
          </cell>
          <cell r="CE280">
            <v>300851.75404459029</v>
          </cell>
          <cell r="CF280">
            <v>0</v>
          </cell>
          <cell r="CG280">
            <v>29318.359073073847</v>
          </cell>
          <cell r="CH280">
            <v>0</v>
          </cell>
          <cell r="CI280">
            <v>12292.740614334471</v>
          </cell>
          <cell r="CJ280">
            <v>0</v>
          </cell>
          <cell r="CK280">
            <v>29318.359073073847</v>
          </cell>
          <cell r="CL280">
            <v>0</v>
          </cell>
          <cell r="CM280">
            <v>125387.24354103304</v>
          </cell>
          <cell r="CN280">
            <v>0</v>
          </cell>
          <cell r="CO280">
            <v>61.226236726236728</v>
          </cell>
          <cell r="CP280">
            <v>0</v>
          </cell>
          <cell r="CQ280">
            <v>466669.07031760243</v>
          </cell>
          <cell r="CS280">
            <v>48024.564192723396</v>
          </cell>
          <cell r="CU280">
            <v>16834</v>
          </cell>
          <cell r="CW280">
            <v>48024.564192723396</v>
          </cell>
          <cell r="CY280">
            <v>241779.31627301214</v>
          </cell>
          <cell r="DA280">
            <v>86.003108108108094</v>
          </cell>
          <cell r="DB280">
            <v>0</v>
          </cell>
          <cell r="DC280">
            <v>672580</v>
          </cell>
          <cell r="DD280">
            <v>0</v>
          </cell>
          <cell r="DE280">
            <v>70801</v>
          </cell>
          <cell r="DF280">
            <v>0</v>
          </cell>
          <cell r="DG280">
            <v>23484</v>
          </cell>
          <cell r="DH280">
            <v>0</v>
          </cell>
          <cell r="DI280">
            <v>70801</v>
          </cell>
          <cell r="DJ280">
            <v>0</v>
          </cell>
          <cell r="DK280">
            <v>351178</v>
          </cell>
          <cell r="DL280">
            <v>0</v>
          </cell>
          <cell r="DM280">
            <v>110.14978462119981</v>
          </cell>
          <cell r="DN280">
            <v>0</v>
          </cell>
          <cell r="DO280">
            <v>929403</v>
          </cell>
          <cell r="DQ280">
            <v>95665</v>
          </cell>
          <cell r="DS280">
            <v>28284</v>
          </cell>
          <cell r="DU280">
            <v>95665</v>
          </cell>
          <cell r="DW280">
            <v>446696.4843186434</v>
          </cell>
          <cell r="DY280">
            <v>127.15600337245789</v>
          </cell>
          <cell r="DZ280">
            <v>0</v>
          </cell>
          <cell r="EA280">
            <v>1044640</v>
          </cell>
          <cell r="EC280">
            <v>106489</v>
          </cell>
          <cell r="EE280">
            <v>76034</v>
          </cell>
          <cell r="EG280">
            <v>106489</v>
          </cell>
          <cell r="EI280">
            <v>351695.17187295901</v>
          </cell>
          <cell r="EK280">
            <v>144.13991859546806</v>
          </cell>
          <cell r="EL280">
            <v>0</v>
          </cell>
          <cell r="EM280">
            <v>1203487</v>
          </cell>
          <cell r="EN280">
            <v>0</v>
          </cell>
          <cell r="EO280">
            <v>118052</v>
          </cell>
          <cell r="EP280">
            <v>0</v>
          </cell>
          <cell r="EQ280">
            <v>119030</v>
          </cell>
          <cell r="ER280">
            <v>0</v>
          </cell>
          <cell r="ES280">
            <v>118052</v>
          </cell>
          <cell r="ET280">
            <v>0</v>
          </cell>
          <cell r="EU280">
            <v>330718.40000000002</v>
          </cell>
          <cell r="EV280">
            <v>0</v>
          </cell>
          <cell r="EW280">
            <v>130.7899899858985</v>
          </cell>
          <cell r="EX280">
            <v>0</v>
          </cell>
          <cell r="EY280">
            <v>1166254</v>
          </cell>
          <cell r="EZ280">
            <v>0</v>
          </cell>
          <cell r="FA280">
            <v>113196</v>
          </cell>
          <cell r="FB280">
            <v>0</v>
          </cell>
          <cell r="FC280">
            <v>40000</v>
          </cell>
          <cell r="FD280">
            <v>0</v>
          </cell>
          <cell r="FE280">
            <v>113196</v>
          </cell>
          <cell r="FF280">
            <v>0</v>
          </cell>
          <cell r="FG280">
            <v>85806.55</v>
          </cell>
          <cell r="FH280">
            <v>0</v>
          </cell>
          <cell r="FI280">
            <v>116.27702702702702</v>
          </cell>
          <cell r="FJ280">
            <v>0</v>
          </cell>
          <cell r="FK280">
            <v>1126218</v>
          </cell>
          <cell r="FL280">
            <v>0</v>
          </cell>
          <cell r="FM280">
            <v>100058</v>
          </cell>
          <cell r="FN280">
            <v>0</v>
          </cell>
          <cell r="FO280">
            <v>44083</v>
          </cell>
          <cell r="FQ280">
            <v>100058</v>
          </cell>
          <cell r="FS280">
            <v>38006.370299679991</v>
          </cell>
          <cell r="FU280">
            <v>104.36376688707198</v>
          </cell>
          <cell r="FV280">
            <v>0</v>
          </cell>
          <cell r="FW280">
            <v>1052062</v>
          </cell>
          <cell r="FX280">
            <v>0</v>
          </cell>
          <cell r="FY280">
            <v>90037</v>
          </cell>
          <cell r="FZ280">
            <v>0</v>
          </cell>
          <cell r="GA280">
            <v>10973</v>
          </cell>
          <cell r="GB280">
            <v>0</v>
          </cell>
          <cell r="GC280">
            <v>90037</v>
          </cell>
          <cell r="GE280">
            <v>38662.936027179327</v>
          </cell>
          <cell r="GG280">
            <v>98.189189189189193</v>
          </cell>
          <cell r="GH280">
            <v>0</v>
          </cell>
          <cell r="GI280">
            <v>1136634</v>
          </cell>
          <cell r="GJ280">
            <v>0</v>
          </cell>
          <cell r="GK280">
            <v>85270</v>
          </cell>
          <cell r="GL280">
            <v>0</v>
          </cell>
          <cell r="GM280">
            <v>0</v>
          </cell>
          <cell r="GO280">
            <v>85270</v>
          </cell>
          <cell r="GQ280">
            <v>81365.409244104565</v>
          </cell>
          <cell r="HE280">
            <v>-271</v>
          </cell>
        </row>
        <row r="281">
          <cell r="A281">
            <v>272</v>
          </cell>
          <cell r="B281" t="str">
            <v>SHUTESBURY</v>
          </cell>
          <cell r="E281">
            <v>0</v>
          </cell>
          <cell r="F281">
            <v>0</v>
          </cell>
          <cell r="J281">
            <v>0</v>
          </cell>
          <cell r="K281">
            <v>0</v>
          </cell>
          <cell r="L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L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Z281">
            <v>0</v>
          </cell>
          <cell r="BB281">
            <v>0</v>
          </cell>
          <cell r="BC281">
            <v>0</v>
          </cell>
          <cell r="BD281">
            <v>0</v>
          </cell>
          <cell r="BH281">
            <v>0</v>
          </cell>
          <cell r="BL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W281">
            <v>0</v>
          </cell>
          <cell r="BY281">
            <v>0</v>
          </cell>
          <cell r="CA281">
            <v>0</v>
          </cell>
          <cell r="CE281">
            <v>0</v>
          </cell>
          <cell r="CF281">
            <v>0</v>
          </cell>
          <cell r="CH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S281">
            <v>0</v>
          </cell>
          <cell r="CW281">
            <v>0</v>
          </cell>
          <cell r="CY281">
            <v>0</v>
          </cell>
          <cell r="DD281">
            <v>0</v>
          </cell>
          <cell r="DF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U281">
            <v>0</v>
          </cell>
          <cell r="DW281">
            <v>0</v>
          </cell>
          <cell r="DY281">
            <v>1</v>
          </cell>
          <cell r="DZ281">
            <v>0</v>
          </cell>
          <cell r="EA281">
            <v>0</v>
          </cell>
          <cell r="EC281">
            <v>0</v>
          </cell>
          <cell r="EE281">
            <v>14239</v>
          </cell>
          <cell r="EG281">
            <v>0</v>
          </cell>
          <cell r="EI281">
            <v>0</v>
          </cell>
          <cell r="EK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Q281">
            <v>0</v>
          </cell>
          <cell r="FS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E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0</v>
          </cell>
          <cell r="GM281">
            <v>0</v>
          </cell>
          <cell r="GO281">
            <v>0</v>
          </cell>
          <cell r="GQ281">
            <v>0</v>
          </cell>
          <cell r="HE281">
            <v>-272</v>
          </cell>
        </row>
        <row r="282">
          <cell r="A282">
            <v>273</v>
          </cell>
          <cell r="B282" t="str">
            <v>SOMERSET</v>
          </cell>
          <cell r="C282">
            <v>0.82300000000000006</v>
          </cell>
          <cell r="D282">
            <v>4774</v>
          </cell>
          <cell r="E282">
            <v>0</v>
          </cell>
          <cell r="F282">
            <v>0</v>
          </cell>
          <cell r="G282">
            <v>2387</v>
          </cell>
          <cell r="I282">
            <v>2</v>
          </cell>
          <cell r="J282">
            <v>12425</v>
          </cell>
          <cell r="K282">
            <v>0</v>
          </cell>
          <cell r="L282">
            <v>0</v>
          </cell>
          <cell r="M282">
            <v>5608</v>
          </cell>
          <cell r="O282">
            <v>3.37</v>
          </cell>
          <cell r="P282">
            <v>0</v>
          </cell>
          <cell r="Q282">
            <v>20988</v>
          </cell>
          <cell r="R282">
            <v>0</v>
          </cell>
          <cell r="S282">
            <v>0</v>
          </cell>
          <cell r="U282">
            <v>0</v>
          </cell>
          <cell r="V282">
            <v>8395</v>
          </cell>
          <cell r="W282">
            <v>8</v>
          </cell>
          <cell r="X282">
            <v>0</v>
          </cell>
          <cell r="Y282">
            <v>52776</v>
          </cell>
          <cell r="Z282">
            <v>-6597</v>
          </cell>
          <cell r="AA282">
            <v>0</v>
          </cell>
          <cell r="AB282">
            <v>0</v>
          </cell>
          <cell r="AC282">
            <v>31788</v>
          </cell>
          <cell r="AD282">
            <v>-6597</v>
          </cell>
          <cell r="AE282">
            <v>0</v>
          </cell>
          <cell r="AF282">
            <v>9</v>
          </cell>
          <cell r="AG282">
            <v>0</v>
          </cell>
          <cell r="AH282">
            <v>62244</v>
          </cell>
          <cell r="AJ282">
            <v>0</v>
          </cell>
          <cell r="AL282">
            <v>21944</v>
          </cell>
          <cell r="AN282">
            <v>0</v>
          </cell>
          <cell r="AO282">
            <v>9.1300000000000008</v>
          </cell>
          <cell r="AP282">
            <v>0</v>
          </cell>
          <cell r="AQ282">
            <v>68374</v>
          </cell>
          <cell r="AR282">
            <v>0</v>
          </cell>
          <cell r="AS282">
            <v>0</v>
          </cell>
          <cell r="AT282">
            <v>0</v>
          </cell>
          <cell r="AU282">
            <v>27165</v>
          </cell>
          <cell r="AW282">
            <v>7</v>
          </cell>
          <cell r="AY282">
            <v>51534</v>
          </cell>
          <cell r="AZ282">
            <v>0</v>
          </cell>
          <cell r="BA282">
            <v>0</v>
          </cell>
          <cell r="BB282">
            <v>0</v>
          </cell>
          <cell r="BC282">
            <v>7820</v>
          </cell>
          <cell r="BD282">
            <v>12</v>
          </cell>
          <cell r="BE282">
            <v>11</v>
          </cell>
          <cell r="BF282">
            <v>0</v>
          </cell>
          <cell r="BG282">
            <v>89298</v>
          </cell>
          <cell r="BH282">
            <v>0</v>
          </cell>
          <cell r="BI282">
            <v>10</v>
          </cell>
          <cell r="BJ282">
            <v>0</v>
          </cell>
          <cell r="BK282">
            <v>90680</v>
          </cell>
          <cell r="BL282">
            <v>0</v>
          </cell>
          <cell r="BM282">
            <v>0</v>
          </cell>
          <cell r="BN282">
            <v>0</v>
          </cell>
          <cell r="BO282">
            <v>7353.2491484956681</v>
          </cell>
          <cell r="BP282">
            <v>4.7892522395377455</v>
          </cell>
          <cell r="BQ282">
            <v>10.427118644067797</v>
          </cell>
          <cell r="BR282">
            <v>0</v>
          </cell>
          <cell r="BS282">
            <v>93508.270545571213</v>
          </cell>
          <cell r="BT282">
            <v>0</v>
          </cell>
          <cell r="BU282">
            <v>7799.484745762712</v>
          </cell>
          <cell r="BW282">
            <v>0</v>
          </cell>
          <cell r="BY282">
            <v>7799.484745762712</v>
          </cell>
          <cell r="CA282">
            <v>18763.070545571216</v>
          </cell>
          <cell r="CC282">
            <v>8</v>
          </cell>
          <cell r="CD282">
            <v>0</v>
          </cell>
          <cell r="CE282">
            <v>71040</v>
          </cell>
          <cell r="CF282">
            <v>0</v>
          </cell>
          <cell r="CG282">
            <v>6208</v>
          </cell>
          <cell r="CH282">
            <v>0</v>
          </cell>
          <cell r="CI282">
            <v>0</v>
          </cell>
          <cell r="CJ282">
            <v>0</v>
          </cell>
          <cell r="CK282">
            <v>6208</v>
          </cell>
          <cell r="CL282">
            <v>0</v>
          </cell>
          <cell r="CM282">
            <v>2250</v>
          </cell>
          <cell r="CN282">
            <v>0</v>
          </cell>
          <cell r="CO282">
            <v>10</v>
          </cell>
          <cell r="CP282">
            <v>0</v>
          </cell>
          <cell r="CQ282">
            <v>106600</v>
          </cell>
          <cell r="CS282">
            <v>8110</v>
          </cell>
          <cell r="CU282">
            <v>0</v>
          </cell>
          <cell r="CW282">
            <v>8110</v>
          </cell>
          <cell r="CY282">
            <v>36691</v>
          </cell>
          <cell r="DA282">
            <v>3.9898989898989905</v>
          </cell>
          <cell r="DB282">
            <v>0</v>
          </cell>
          <cell r="DC282">
            <v>44526</v>
          </cell>
          <cell r="DD282">
            <v>0</v>
          </cell>
          <cell r="DE282">
            <v>3387</v>
          </cell>
          <cell r="DF282">
            <v>0</v>
          </cell>
          <cell r="DG282">
            <v>0</v>
          </cell>
          <cell r="DH282">
            <v>0</v>
          </cell>
          <cell r="DI282">
            <v>3387</v>
          </cell>
          <cell r="DJ282">
            <v>0</v>
          </cell>
          <cell r="DK282">
            <v>21336</v>
          </cell>
          <cell r="DL282">
            <v>0</v>
          </cell>
          <cell r="DM282">
            <v>2.0906040268456376</v>
          </cell>
          <cell r="DN282">
            <v>0</v>
          </cell>
          <cell r="DO282">
            <v>26776</v>
          </cell>
          <cell r="DQ282">
            <v>1867</v>
          </cell>
          <cell r="DS282">
            <v>0</v>
          </cell>
          <cell r="DU282">
            <v>1867</v>
          </cell>
          <cell r="DW282">
            <v>14224</v>
          </cell>
          <cell r="DY282">
            <v>2.6279069767441863</v>
          </cell>
          <cell r="DZ282">
            <v>0</v>
          </cell>
          <cell r="EA282">
            <v>25722</v>
          </cell>
          <cell r="EC282">
            <v>2347</v>
          </cell>
          <cell r="EE282">
            <v>0</v>
          </cell>
          <cell r="EG282">
            <v>2347</v>
          </cell>
          <cell r="EI282">
            <v>0</v>
          </cell>
          <cell r="EK282">
            <v>1.4545454545454546</v>
          </cell>
          <cell r="EL282">
            <v>0</v>
          </cell>
          <cell r="EM282">
            <v>20479</v>
          </cell>
          <cell r="EN282">
            <v>0</v>
          </cell>
          <cell r="EO282">
            <v>1299</v>
          </cell>
          <cell r="EP282">
            <v>0</v>
          </cell>
          <cell r="EQ282">
            <v>0</v>
          </cell>
          <cell r="ER282">
            <v>0</v>
          </cell>
          <cell r="ES282">
            <v>1299</v>
          </cell>
          <cell r="ET282">
            <v>0</v>
          </cell>
          <cell r="EU282">
            <v>0</v>
          </cell>
          <cell r="EV282">
            <v>0</v>
          </cell>
          <cell r="EW282">
            <v>4.4949494949494948</v>
          </cell>
          <cell r="EX282">
            <v>0</v>
          </cell>
          <cell r="EY282">
            <v>66341</v>
          </cell>
          <cell r="EZ282">
            <v>0</v>
          </cell>
          <cell r="FA282">
            <v>4014</v>
          </cell>
          <cell r="FB282">
            <v>0</v>
          </cell>
          <cell r="FC282">
            <v>0</v>
          </cell>
          <cell r="FD282">
            <v>0</v>
          </cell>
          <cell r="FE282">
            <v>4014</v>
          </cell>
          <cell r="FF282">
            <v>0</v>
          </cell>
          <cell r="FG282">
            <v>45862</v>
          </cell>
          <cell r="FH282">
            <v>0</v>
          </cell>
          <cell r="FI282">
            <v>4.2989690721649483</v>
          </cell>
          <cell r="FJ282">
            <v>0</v>
          </cell>
          <cell r="FK282">
            <v>53608</v>
          </cell>
          <cell r="FL282">
            <v>0</v>
          </cell>
          <cell r="FM282">
            <v>3839</v>
          </cell>
          <cell r="FN282">
            <v>0</v>
          </cell>
          <cell r="FO282">
            <v>0</v>
          </cell>
          <cell r="FQ282">
            <v>3839</v>
          </cell>
          <cell r="FS282">
            <v>10973.12605641859</v>
          </cell>
          <cell r="FU282">
            <v>6</v>
          </cell>
          <cell r="FV282">
            <v>0</v>
          </cell>
          <cell r="FW282">
            <v>85704</v>
          </cell>
          <cell r="FX282">
            <v>0</v>
          </cell>
          <cell r="FY282">
            <v>5358</v>
          </cell>
          <cell r="FZ282">
            <v>0</v>
          </cell>
          <cell r="GA282">
            <v>0</v>
          </cell>
          <cell r="GB282">
            <v>0</v>
          </cell>
          <cell r="GC282">
            <v>5358</v>
          </cell>
          <cell r="GE282">
            <v>42411.011545650144</v>
          </cell>
          <cell r="GG282">
            <v>6.9189189189189184</v>
          </cell>
          <cell r="GH282">
            <v>0</v>
          </cell>
          <cell r="GI282">
            <v>89089</v>
          </cell>
          <cell r="GJ282">
            <v>0</v>
          </cell>
          <cell r="GK282">
            <v>6178</v>
          </cell>
          <cell r="GL282">
            <v>0</v>
          </cell>
          <cell r="GM282">
            <v>0</v>
          </cell>
          <cell r="GO282">
            <v>6178</v>
          </cell>
          <cell r="GQ282">
            <v>3256.655988876862</v>
          </cell>
          <cell r="HE282">
            <v>-273</v>
          </cell>
        </row>
        <row r="283">
          <cell r="A283">
            <v>274</v>
          </cell>
          <cell r="B283" t="str">
            <v>SOMERVILLE</v>
          </cell>
          <cell r="E283">
            <v>0</v>
          </cell>
          <cell r="F283">
            <v>0</v>
          </cell>
          <cell r="I283">
            <v>313.68</v>
          </cell>
          <cell r="J283">
            <v>2187796</v>
          </cell>
          <cell r="K283">
            <v>0</v>
          </cell>
          <cell r="L283">
            <v>3363213</v>
          </cell>
          <cell r="M283">
            <v>0</v>
          </cell>
          <cell r="O283">
            <v>375.55</v>
          </cell>
          <cell r="P283">
            <v>0</v>
          </cell>
          <cell r="Q283">
            <v>2579945</v>
          </cell>
          <cell r="R283">
            <v>0</v>
          </cell>
          <cell r="S283">
            <v>69562</v>
          </cell>
          <cell r="U283">
            <v>505802</v>
          </cell>
          <cell r="V283">
            <v>0</v>
          </cell>
          <cell r="W283">
            <v>387.22</v>
          </cell>
          <cell r="X283">
            <v>0</v>
          </cell>
          <cell r="Y283">
            <v>2964270</v>
          </cell>
          <cell r="Z283">
            <v>0</v>
          </cell>
          <cell r="AA283">
            <v>104452</v>
          </cell>
          <cell r="AB283">
            <v>0</v>
          </cell>
          <cell r="AC283">
            <v>384325</v>
          </cell>
          <cell r="AD283">
            <v>0</v>
          </cell>
          <cell r="AE283">
            <v>0</v>
          </cell>
          <cell r="AF283">
            <v>444.39</v>
          </cell>
          <cell r="AG283">
            <v>43803</v>
          </cell>
          <cell r="AH283">
            <v>3429587</v>
          </cell>
          <cell r="AJ283">
            <v>120835</v>
          </cell>
          <cell r="AL283">
            <v>695912</v>
          </cell>
          <cell r="AN283">
            <v>0</v>
          </cell>
          <cell r="AO283">
            <v>402.72</v>
          </cell>
          <cell r="AP283">
            <v>0</v>
          </cell>
          <cell r="AQ283">
            <v>3685554</v>
          </cell>
          <cell r="AR283">
            <v>0</v>
          </cell>
          <cell r="AS283">
            <v>38003</v>
          </cell>
          <cell r="AT283">
            <v>0</v>
          </cell>
          <cell r="AU283">
            <v>688887</v>
          </cell>
          <cell r="AW283">
            <v>366.87</v>
          </cell>
          <cell r="AY283">
            <v>4218204</v>
          </cell>
          <cell r="AZ283">
            <v>0</v>
          </cell>
          <cell r="BA283">
            <v>58402</v>
          </cell>
          <cell r="BB283">
            <v>0</v>
          </cell>
          <cell r="BC283">
            <v>776593</v>
          </cell>
          <cell r="BD283">
            <v>1136</v>
          </cell>
          <cell r="BE283">
            <v>356.4</v>
          </cell>
          <cell r="BF283">
            <v>0</v>
          </cell>
          <cell r="BG283">
            <v>4059819</v>
          </cell>
          <cell r="BH283">
            <v>0</v>
          </cell>
          <cell r="BI283">
            <v>365.06</v>
          </cell>
          <cell r="BJ283">
            <v>0</v>
          </cell>
          <cell r="BK283">
            <v>3908117</v>
          </cell>
          <cell r="BL283">
            <v>0</v>
          </cell>
          <cell r="BM283">
            <v>144365</v>
          </cell>
          <cell r="BN283">
            <v>0</v>
          </cell>
          <cell r="BO283">
            <v>65168.768555368755</v>
          </cell>
          <cell r="BP283">
            <v>42.445137441805855</v>
          </cell>
          <cell r="BQ283">
            <v>315.54763943463723</v>
          </cell>
          <cell r="BR283">
            <v>0</v>
          </cell>
          <cell r="BS283">
            <v>3069684.1623828453</v>
          </cell>
          <cell r="BT283">
            <v>0</v>
          </cell>
          <cell r="BU283">
            <v>235737.16370887341</v>
          </cell>
          <cell r="BW283">
            <v>4549.9222892873304</v>
          </cell>
          <cell r="BY283">
            <v>235737.16370887341</v>
          </cell>
          <cell r="CA283">
            <v>0</v>
          </cell>
          <cell r="CC283">
            <v>308.45327530920895</v>
          </cell>
          <cell r="CD283">
            <v>0</v>
          </cell>
          <cell r="CE283">
            <v>3054776.9935868154</v>
          </cell>
          <cell r="CF283">
            <v>60762.846039133612</v>
          </cell>
          <cell r="CG283">
            <v>234206.25561154305</v>
          </cell>
          <cell r="CH283">
            <v>4678.5640260957298</v>
          </cell>
          <cell r="CI283">
            <v>73064.859138799802</v>
          </cell>
          <cell r="CJ283">
            <v>1320.4459459459613</v>
          </cell>
          <cell r="CK283">
            <v>234206.25561154305</v>
          </cell>
          <cell r="CL283">
            <v>4772.9424044741318</v>
          </cell>
          <cell r="CM283">
            <v>0</v>
          </cell>
          <cell r="CN283">
            <v>0</v>
          </cell>
          <cell r="CO283">
            <v>310.3634693291304</v>
          </cell>
          <cell r="CP283">
            <v>0</v>
          </cell>
          <cell r="CQ283">
            <v>3534857.093069206</v>
          </cell>
          <cell r="CS283">
            <v>248748.89204697742</v>
          </cell>
          <cell r="CU283">
            <v>45704.459861066207</v>
          </cell>
          <cell r="CW283">
            <v>248748.89204697742</v>
          </cell>
          <cell r="CY283">
            <v>540842.94552152418</v>
          </cell>
          <cell r="DA283">
            <v>328.70245849482274</v>
          </cell>
          <cell r="DB283">
            <v>0</v>
          </cell>
          <cell r="DC283">
            <v>3826081</v>
          </cell>
          <cell r="DD283">
            <v>0</v>
          </cell>
          <cell r="DE283">
            <v>277372</v>
          </cell>
          <cell r="DF283">
            <v>0</v>
          </cell>
          <cell r="DG283">
            <v>23716</v>
          </cell>
          <cell r="DH283">
            <v>0</v>
          </cell>
          <cell r="DI283">
            <v>277372</v>
          </cell>
          <cell r="DJ283">
            <v>0</v>
          </cell>
          <cell r="DK283">
            <v>554967</v>
          </cell>
          <cell r="DL283">
            <v>0</v>
          </cell>
          <cell r="DM283">
            <v>366.05352171758966</v>
          </cell>
          <cell r="DN283">
            <v>0</v>
          </cell>
          <cell r="DO283">
            <v>4350429</v>
          </cell>
          <cell r="DQ283">
            <v>325994</v>
          </cell>
          <cell r="DS283">
            <v>12576</v>
          </cell>
          <cell r="DU283">
            <v>325994</v>
          </cell>
          <cell r="DW283">
            <v>878961.81474360591</v>
          </cell>
          <cell r="DY283">
            <v>365.61454555396693</v>
          </cell>
          <cell r="DZ283">
            <v>0</v>
          </cell>
          <cell r="EA283">
            <v>4489235</v>
          </cell>
          <cell r="EC283">
            <v>324686</v>
          </cell>
          <cell r="EE283">
            <v>27200</v>
          </cell>
          <cell r="EG283">
            <v>324686</v>
          </cell>
          <cell r="EI283">
            <v>545599.22435666411</v>
          </cell>
          <cell r="EK283">
            <v>445.76603043792619</v>
          </cell>
          <cell r="EL283">
            <v>0</v>
          </cell>
          <cell r="EM283">
            <v>5648059</v>
          </cell>
          <cell r="EN283">
            <v>14330</v>
          </cell>
          <cell r="EO283">
            <v>391802</v>
          </cell>
          <cell r="EP283">
            <v>893</v>
          </cell>
          <cell r="EQ283">
            <v>96274</v>
          </cell>
          <cell r="ER283">
            <v>0</v>
          </cell>
          <cell r="ES283">
            <v>391802</v>
          </cell>
          <cell r="ET283">
            <v>893</v>
          </cell>
          <cell r="EU283">
            <v>1451846.8</v>
          </cell>
          <cell r="EV283">
            <v>14330</v>
          </cell>
          <cell r="EW283">
            <v>447.9127525054837</v>
          </cell>
          <cell r="EX283">
            <v>0</v>
          </cell>
          <cell r="EY283">
            <v>5471779</v>
          </cell>
          <cell r="EZ283">
            <v>-89192</v>
          </cell>
          <cell r="FA283">
            <v>396324</v>
          </cell>
          <cell r="FB283">
            <v>-6251</v>
          </cell>
          <cell r="FC283">
            <v>54624</v>
          </cell>
          <cell r="FD283">
            <v>13901</v>
          </cell>
          <cell r="FE283">
            <v>396324</v>
          </cell>
          <cell r="FF283">
            <v>-6251</v>
          </cell>
          <cell r="FG283">
            <v>345228.4</v>
          </cell>
          <cell r="FH283">
            <v>0</v>
          </cell>
          <cell r="FI283">
            <v>455.55905533246482</v>
          </cell>
          <cell r="FJ283">
            <v>0</v>
          </cell>
          <cell r="FK283">
            <v>5721871</v>
          </cell>
          <cell r="FL283">
            <v>0</v>
          </cell>
          <cell r="FM283">
            <v>403203</v>
          </cell>
          <cell r="FN283">
            <v>0</v>
          </cell>
          <cell r="FO283">
            <v>54406</v>
          </cell>
          <cell r="FQ283">
            <v>403203</v>
          </cell>
          <cell r="FS283">
            <v>417540.58204091206</v>
          </cell>
          <cell r="FU283">
            <v>466.87899942688944</v>
          </cell>
          <cell r="FV283">
            <v>0</v>
          </cell>
          <cell r="FW283">
            <v>6323345</v>
          </cell>
          <cell r="FX283">
            <v>0</v>
          </cell>
          <cell r="FY283">
            <v>409854</v>
          </cell>
          <cell r="FZ283">
            <v>0</v>
          </cell>
          <cell r="GA283">
            <v>119144</v>
          </cell>
          <cell r="GB283">
            <v>0</v>
          </cell>
          <cell r="GC283">
            <v>409854</v>
          </cell>
          <cell r="GE283">
            <v>990154.46441453137</v>
          </cell>
          <cell r="GG283">
            <v>479.43414078104388</v>
          </cell>
          <cell r="GH283">
            <v>0</v>
          </cell>
          <cell r="GI283">
            <v>6942142</v>
          </cell>
          <cell r="GJ283">
            <v>0</v>
          </cell>
          <cell r="GK283">
            <v>422658</v>
          </cell>
          <cell r="GL283">
            <v>0</v>
          </cell>
          <cell r="GM283">
            <v>92439</v>
          </cell>
          <cell r="GO283">
            <v>422658</v>
          </cell>
          <cell r="GQ283">
            <v>595334.9943719455</v>
          </cell>
          <cell r="HE283">
            <v>-274</v>
          </cell>
        </row>
        <row r="284">
          <cell r="A284">
            <v>275</v>
          </cell>
          <cell r="B284" t="str">
            <v>SOUTHAMPTON</v>
          </cell>
          <cell r="C284">
            <v>0.5</v>
          </cell>
          <cell r="D284">
            <v>1953</v>
          </cell>
          <cell r="E284">
            <v>0</v>
          </cell>
          <cell r="F284">
            <v>0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4361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L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Z284">
            <v>0</v>
          </cell>
          <cell r="BB284">
            <v>0</v>
          </cell>
          <cell r="BC284">
            <v>0</v>
          </cell>
          <cell r="BD284">
            <v>0</v>
          </cell>
          <cell r="BH284">
            <v>0</v>
          </cell>
          <cell r="BL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W284">
            <v>0</v>
          </cell>
          <cell r="BY284">
            <v>0</v>
          </cell>
          <cell r="CA284">
            <v>0</v>
          </cell>
          <cell r="CE284">
            <v>0</v>
          </cell>
          <cell r="CF284">
            <v>0</v>
          </cell>
          <cell r="CH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S284">
            <v>0</v>
          </cell>
          <cell r="CW284">
            <v>0</v>
          </cell>
          <cell r="CY284">
            <v>0</v>
          </cell>
          <cell r="DD284">
            <v>0</v>
          </cell>
          <cell r="DF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U284">
            <v>0</v>
          </cell>
          <cell r="DW284">
            <v>0</v>
          </cell>
          <cell r="EG284">
            <v>0</v>
          </cell>
          <cell r="EI284">
            <v>0</v>
          </cell>
          <cell r="EK284">
            <v>1</v>
          </cell>
          <cell r="EL284">
            <v>0</v>
          </cell>
          <cell r="EM284">
            <v>10375</v>
          </cell>
          <cell r="EN284">
            <v>0</v>
          </cell>
          <cell r="EO284">
            <v>893</v>
          </cell>
          <cell r="EP284">
            <v>0</v>
          </cell>
          <cell r="EQ284">
            <v>0</v>
          </cell>
          <cell r="ER284">
            <v>0</v>
          </cell>
          <cell r="ES284">
            <v>893</v>
          </cell>
          <cell r="ET284">
            <v>0</v>
          </cell>
          <cell r="EU284">
            <v>10375</v>
          </cell>
          <cell r="EV284">
            <v>0</v>
          </cell>
          <cell r="EW284">
            <v>1</v>
          </cell>
          <cell r="EX284">
            <v>0</v>
          </cell>
          <cell r="EY284">
            <v>10412</v>
          </cell>
          <cell r="EZ284">
            <v>0</v>
          </cell>
          <cell r="FA284">
            <v>893</v>
          </cell>
          <cell r="FB284">
            <v>0</v>
          </cell>
          <cell r="FC284">
            <v>0</v>
          </cell>
          <cell r="FD284">
            <v>0</v>
          </cell>
          <cell r="FE284">
            <v>893</v>
          </cell>
          <cell r="FF284">
            <v>0</v>
          </cell>
          <cell r="FG284">
            <v>2630.75</v>
          </cell>
          <cell r="FH284">
            <v>0</v>
          </cell>
          <cell r="FI284">
            <v>1</v>
          </cell>
          <cell r="FJ284">
            <v>0</v>
          </cell>
          <cell r="FK284">
            <v>11047</v>
          </cell>
          <cell r="FL284">
            <v>0</v>
          </cell>
          <cell r="FM284">
            <v>893</v>
          </cell>
          <cell r="FN284">
            <v>0</v>
          </cell>
          <cell r="FO284">
            <v>0</v>
          </cell>
          <cell r="FQ284">
            <v>893</v>
          </cell>
          <cell r="FS284">
            <v>3098.9474659354933</v>
          </cell>
          <cell r="FU284">
            <v>1</v>
          </cell>
          <cell r="FV284">
            <v>0</v>
          </cell>
          <cell r="FW284">
            <v>9830</v>
          </cell>
          <cell r="FX284">
            <v>0</v>
          </cell>
          <cell r="FY284">
            <v>893</v>
          </cell>
          <cell r="FZ284">
            <v>0</v>
          </cell>
          <cell r="GA284">
            <v>0</v>
          </cell>
          <cell r="GB284">
            <v>0</v>
          </cell>
          <cell r="GC284">
            <v>893</v>
          </cell>
          <cell r="GE284">
            <v>2688.8103287581766</v>
          </cell>
          <cell r="GG284">
            <v>1.4230769230769231</v>
          </cell>
          <cell r="GH284">
            <v>0</v>
          </cell>
          <cell r="GI284">
            <v>13277</v>
          </cell>
          <cell r="GJ284">
            <v>0</v>
          </cell>
          <cell r="GK284">
            <v>1271</v>
          </cell>
          <cell r="GL284">
            <v>0</v>
          </cell>
          <cell r="GM284">
            <v>0</v>
          </cell>
          <cell r="GO284">
            <v>1271</v>
          </cell>
          <cell r="GQ284">
            <v>3316.3052270778562</v>
          </cell>
          <cell r="HE284">
            <v>-275</v>
          </cell>
        </row>
        <row r="285">
          <cell r="A285">
            <v>276</v>
          </cell>
          <cell r="B285" t="str">
            <v>SOUTHBOROUGH</v>
          </cell>
          <cell r="E285">
            <v>0</v>
          </cell>
          <cell r="F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R285">
            <v>0</v>
          </cell>
          <cell r="S285">
            <v>0</v>
          </cell>
          <cell r="U285">
            <v>0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L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Z285">
            <v>0</v>
          </cell>
          <cell r="BB285">
            <v>0</v>
          </cell>
          <cell r="BC285">
            <v>0</v>
          </cell>
          <cell r="BD285">
            <v>0</v>
          </cell>
          <cell r="BH285">
            <v>0</v>
          </cell>
          <cell r="BL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1</v>
          </cell>
          <cell r="BR285">
            <v>0</v>
          </cell>
          <cell r="BS285">
            <v>9132</v>
          </cell>
          <cell r="BT285">
            <v>0</v>
          </cell>
          <cell r="BU285">
            <v>748</v>
          </cell>
          <cell r="BW285">
            <v>0</v>
          </cell>
          <cell r="BY285">
            <v>748</v>
          </cell>
          <cell r="CA285">
            <v>9132</v>
          </cell>
          <cell r="CC285">
            <v>3.8361774744027306</v>
          </cell>
          <cell r="CD285">
            <v>0</v>
          </cell>
          <cell r="CE285">
            <v>37011.440273037544</v>
          </cell>
          <cell r="CF285">
            <v>0</v>
          </cell>
          <cell r="CG285">
            <v>2976.8737201365188</v>
          </cell>
          <cell r="CH285">
            <v>0</v>
          </cell>
          <cell r="CI285">
            <v>0</v>
          </cell>
          <cell r="CJ285">
            <v>0</v>
          </cell>
          <cell r="CK285">
            <v>2976.8737201365188</v>
          </cell>
          <cell r="CL285">
            <v>0</v>
          </cell>
          <cell r="CM285">
            <v>33358.440273037544</v>
          </cell>
          <cell r="CN285">
            <v>0</v>
          </cell>
          <cell r="CO285">
            <v>6.5625</v>
          </cell>
          <cell r="CP285">
            <v>0</v>
          </cell>
          <cell r="CQ285">
            <v>64650.406118034298</v>
          </cell>
          <cell r="CS285">
            <v>5322.1875</v>
          </cell>
          <cell r="CU285">
            <v>0</v>
          </cell>
          <cell r="CW285">
            <v>5322.1875</v>
          </cell>
          <cell r="CY285">
            <v>48019.965844996754</v>
          </cell>
          <cell r="DA285">
            <v>9</v>
          </cell>
          <cell r="DB285">
            <v>0</v>
          </cell>
          <cell r="DC285">
            <v>91681</v>
          </cell>
          <cell r="DD285">
            <v>0</v>
          </cell>
          <cell r="DE285">
            <v>7641</v>
          </cell>
          <cell r="DF285">
            <v>0</v>
          </cell>
          <cell r="DG285">
            <v>0</v>
          </cell>
          <cell r="DH285">
            <v>0</v>
          </cell>
          <cell r="DI285">
            <v>7641</v>
          </cell>
          <cell r="DJ285">
            <v>0</v>
          </cell>
          <cell r="DK285">
            <v>54766</v>
          </cell>
          <cell r="DL285">
            <v>0</v>
          </cell>
          <cell r="DM285">
            <v>14.102040816326532</v>
          </cell>
          <cell r="DN285">
            <v>0</v>
          </cell>
          <cell r="DO285">
            <v>157244</v>
          </cell>
          <cell r="DQ285">
            <v>12594</v>
          </cell>
          <cell r="DS285">
            <v>0</v>
          </cell>
          <cell r="DU285">
            <v>12594</v>
          </cell>
          <cell r="DW285">
            <v>92836.942667178126</v>
          </cell>
          <cell r="DY285">
            <v>17.713793103448275</v>
          </cell>
          <cell r="DZ285">
            <v>0</v>
          </cell>
          <cell r="EA285">
            <v>178211</v>
          </cell>
          <cell r="EC285">
            <v>14032</v>
          </cell>
          <cell r="EE285">
            <v>25470</v>
          </cell>
          <cell r="EG285">
            <v>14032</v>
          </cell>
          <cell r="EI285">
            <v>71117.037552786293</v>
          </cell>
          <cell r="EK285">
            <v>18</v>
          </cell>
          <cell r="EL285">
            <v>0</v>
          </cell>
          <cell r="EM285">
            <v>208572</v>
          </cell>
          <cell r="EN285">
            <v>0</v>
          </cell>
          <cell r="EO285">
            <v>16074</v>
          </cell>
          <cell r="EP285">
            <v>0</v>
          </cell>
          <cell r="EQ285">
            <v>0</v>
          </cell>
          <cell r="ER285">
            <v>0</v>
          </cell>
          <cell r="ES285">
            <v>16074</v>
          </cell>
          <cell r="ET285">
            <v>0</v>
          </cell>
          <cell r="EU285">
            <v>69166.399999999994</v>
          </cell>
          <cell r="EV285">
            <v>0</v>
          </cell>
          <cell r="EW285">
            <v>14</v>
          </cell>
          <cell r="EX285">
            <v>0</v>
          </cell>
          <cell r="EY285">
            <v>168608</v>
          </cell>
          <cell r="EZ285">
            <v>0</v>
          </cell>
          <cell r="FA285">
            <v>12502</v>
          </cell>
          <cell r="FB285">
            <v>0</v>
          </cell>
          <cell r="FC285">
            <v>0</v>
          </cell>
          <cell r="FD285">
            <v>0</v>
          </cell>
          <cell r="FE285">
            <v>12502</v>
          </cell>
          <cell r="FF285">
            <v>0</v>
          </cell>
          <cell r="FG285">
            <v>15977.05</v>
          </cell>
          <cell r="FH285">
            <v>0</v>
          </cell>
          <cell r="FI285">
            <v>9.5641891891891895</v>
          </cell>
          <cell r="FJ285">
            <v>0</v>
          </cell>
          <cell r="FK285">
            <v>122661</v>
          </cell>
          <cell r="FL285">
            <v>0</v>
          </cell>
          <cell r="FM285">
            <v>8512</v>
          </cell>
          <cell r="FN285">
            <v>0</v>
          </cell>
          <cell r="FO285">
            <v>0</v>
          </cell>
          <cell r="FQ285">
            <v>8512</v>
          </cell>
          <cell r="FS285">
            <v>7264.294627336898</v>
          </cell>
          <cell r="FU285">
            <v>6.3050847457627119</v>
          </cell>
          <cell r="FV285">
            <v>0</v>
          </cell>
          <cell r="FW285">
            <v>82500</v>
          </cell>
          <cell r="FX285">
            <v>0</v>
          </cell>
          <cell r="FY285">
            <v>5483</v>
          </cell>
          <cell r="FZ285">
            <v>0</v>
          </cell>
          <cell r="GA285">
            <v>0</v>
          </cell>
          <cell r="GB285">
            <v>0</v>
          </cell>
          <cell r="GC285">
            <v>5483</v>
          </cell>
          <cell r="GE285">
            <v>7389.7864027724254</v>
          </cell>
          <cell r="GG285">
            <v>3</v>
          </cell>
          <cell r="GH285">
            <v>0</v>
          </cell>
          <cell r="GI285">
            <v>41274</v>
          </cell>
          <cell r="GJ285">
            <v>0</v>
          </cell>
          <cell r="GK285">
            <v>2595</v>
          </cell>
          <cell r="GL285">
            <v>0</v>
          </cell>
          <cell r="GM285">
            <v>0</v>
          </cell>
          <cell r="GO285">
            <v>2595</v>
          </cell>
          <cell r="GQ285">
            <v>0</v>
          </cell>
          <cell r="HE285">
            <v>-276</v>
          </cell>
        </row>
        <row r="286">
          <cell r="A286">
            <v>277</v>
          </cell>
          <cell r="B286" t="str">
            <v>SOUTHBRIDGE</v>
          </cell>
          <cell r="E286">
            <v>0</v>
          </cell>
          <cell r="F286">
            <v>0</v>
          </cell>
          <cell r="J286">
            <v>0</v>
          </cell>
          <cell r="K286">
            <v>0</v>
          </cell>
          <cell r="L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L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Z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1.22</v>
          </cell>
          <cell r="BF286">
            <v>0</v>
          </cell>
          <cell r="BG286">
            <v>9467</v>
          </cell>
          <cell r="BH286">
            <v>0</v>
          </cell>
          <cell r="BI286">
            <v>3</v>
          </cell>
          <cell r="BJ286">
            <v>0</v>
          </cell>
          <cell r="BK286">
            <v>20259</v>
          </cell>
          <cell r="BL286">
            <v>0</v>
          </cell>
          <cell r="BM286">
            <v>0</v>
          </cell>
          <cell r="BN286">
            <v>0</v>
          </cell>
          <cell r="BO286">
            <v>5038.3600365988232</v>
          </cell>
          <cell r="BP286">
            <v>3.2815394394483519</v>
          </cell>
          <cell r="BQ286">
            <v>3.6711409395973154</v>
          </cell>
          <cell r="BR286">
            <v>0</v>
          </cell>
          <cell r="BS286">
            <v>26234.358501512015</v>
          </cell>
          <cell r="BT286">
            <v>0</v>
          </cell>
          <cell r="BU286">
            <v>2746.0134228187917</v>
          </cell>
          <cell r="BW286">
            <v>0</v>
          </cell>
          <cell r="BY286">
            <v>2746.0134228187917</v>
          </cell>
          <cell r="CA286">
            <v>16237.358501512015</v>
          </cell>
          <cell r="CC286">
            <v>11</v>
          </cell>
          <cell r="CD286">
            <v>0</v>
          </cell>
          <cell r="CE286">
            <v>105875</v>
          </cell>
          <cell r="CF286">
            <v>0</v>
          </cell>
          <cell r="CG286">
            <v>8536</v>
          </cell>
          <cell r="CH286">
            <v>0</v>
          </cell>
          <cell r="CI286">
            <v>0</v>
          </cell>
          <cell r="CJ286">
            <v>0</v>
          </cell>
          <cell r="CK286">
            <v>8536</v>
          </cell>
          <cell r="CL286">
            <v>0</v>
          </cell>
          <cell r="CM286">
            <v>87542.641498487981</v>
          </cell>
          <cell r="CN286">
            <v>0</v>
          </cell>
          <cell r="CO286">
            <v>6.1683501683501687</v>
          </cell>
          <cell r="CP286">
            <v>0</v>
          </cell>
          <cell r="CQ286">
            <v>46682.074074074073</v>
          </cell>
          <cell r="CS286">
            <v>5002.5319865319861</v>
          </cell>
          <cell r="CU286">
            <v>0</v>
          </cell>
          <cell r="CW286">
            <v>5002.5319865319861</v>
          </cell>
          <cell r="CY286">
            <v>50174</v>
          </cell>
          <cell r="DA286">
            <v>5</v>
          </cell>
          <cell r="DB286">
            <v>0</v>
          </cell>
          <cell r="DC286">
            <v>39075</v>
          </cell>
          <cell r="DD286">
            <v>0</v>
          </cell>
          <cell r="DE286">
            <v>4245</v>
          </cell>
          <cell r="DF286">
            <v>0</v>
          </cell>
          <cell r="DG286">
            <v>0</v>
          </cell>
          <cell r="DH286">
            <v>0</v>
          </cell>
          <cell r="DI286">
            <v>4245</v>
          </cell>
          <cell r="DJ286">
            <v>0</v>
          </cell>
          <cell r="DK286">
            <v>31856</v>
          </cell>
          <cell r="DL286">
            <v>0</v>
          </cell>
          <cell r="DM286">
            <v>6</v>
          </cell>
          <cell r="DN286">
            <v>0</v>
          </cell>
          <cell r="DO286">
            <v>53202</v>
          </cell>
          <cell r="DQ286">
            <v>5358</v>
          </cell>
          <cell r="DS286">
            <v>0</v>
          </cell>
          <cell r="DU286">
            <v>5358</v>
          </cell>
          <cell r="DW286">
            <v>14127</v>
          </cell>
          <cell r="DY286">
            <v>3</v>
          </cell>
          <cell r="DZ286">
            <v>0</v>
          </cell>
          <cell r="EA286">
            <v>29292</v>
          </cell>
          <cell r="EC286">
            <v>2679</v>
          </cell>
          <cell r="EE286">
            <v>0</v>
          </cell>
          <cell r="EG286">
            <v>2679</v>
          </cell>
          <cell r="EI286">
            <v>8476.2000000000007</v>
          </cell>
          <cell r="EK286">
            <v>2</v>
          </cell>
          <cell r="EL286">
            <v>0</v>
          </cell>
          <cell r="EM286">
            <v>17036</v>
          </cell>
          <cell r="EN286">
            <v>0</v>
          </cell>
          <cell r="EO286">
            <v>1786</v>
          </cell>
          <cell r="EP286">
            <v>0</v>
          </cell>
          <cell r="EQ286">
            <v>0</v>
          </cell>
          <cell r="ER286">
            <v>0</v>
          </cell>
          <cell r="ES286">
            <v>1786</v>
          </cell>
          <cell r="ET286">
            <v>0</v>
          </cell>
          <cell r="EU286">
            <v>5650.8</v>
          </cell>
          <cell r="EV286">
            <v>0</v>
          </cell>
          <cell r="EW286">
            <v>2</v>
          </cell>
          <cell r="EX286">
            <v>0</v>
          </cell>
          <cell r="EY286">
            <v>22820</v>
          </cell>
          <cell r="EZ286">
            <v>0</v>
          </cell>
          <cell r="FA286">
            <v>1778</v>
          </cell>
          <cell r="FB286">
            <v>0</v>
          </cell>
          <cell r="FC286">
            <v>0</v>
          </cell>
          <cell r="FD286">
            <v>0</v>
          </cell>
          <cell r="FE286">
            <v>1778</v>
          </cell>
          <cell r="FF286">
            <v>0</v>
          </cell>
          <cell r="FG286">
            <v>5784</v>
          </cell>
          <cell r="FH286">
            <v>0</v>
          </cell>
          <cell r="FI286">
            <v>1</v>
          </cell>
          <cell r="FJ286">
            <v>0</v>
          </cell>
          <cell r="FK286">
            <v>12335</v>
          </cell>
          <cell r="FL286">
            <v>0</v>
          </cell>
          <cell r="FM286">
            <v>893</v>
          </cell>
          <cell r="FN286">
            <v>0</v>
          </cell>
          <cell r="FO286">
            <v>0</v>
          </cell>
          <cell r="FQ286">
            <v>893</v>
          </cell>
          <cell r="FS286">
            <v>1383.9030375981233</v>
          </cell>
          <cell r="FU286">
            <v>1</v>
          </cell>
          <cell r="FV286">
            <v>0</v>
          </cell>
          <cell r="FW286">
            <v>12547</v>
          </cell>
          <cell r="FX286">
            <v>0</v>
          </cell>
          <cell r="FY286">
            <v>893</v>
          </cell>
          <cell r="FZ286">
            <v>0</v>
          </cell>
          <cell r="GA286">
            <v>0</v>
          </cell>
          <cell r="GB286">
            <v>0</v>
          </cell>
          <cell r="GC286">
            <v>893</v>
          </cell>
          <cell r="GE286">
            <v>1614.2111071172467</v>
          </cell>
          <cell r="GG286">
            <v>1</v>
          </cell>
          <cell r="GH286">
            <v>0</v>
          </cell>
          <cell r="GI286">
            <v>12796</v>
          </cell>
          <cell r="GJ286">
            <v>0</v>
          </cell>
          <cell r="GK286">
            <v>893</v>
          </cell>
          <cell r="GL286">
            <v>0</v>
          </cell>
          <cell r="GM286">
            <v>0</v>
          </cell>
          <cell r="GO286">
            <v>893</v>
          </cell>
          <cell r="GQ286">
            <v>239.55903729108971</v>
          </cell>
          <cell r="HE286">
            <v>-277</v>
          </cell>
        </row>
        <row r="287">
          <cell r="A287">
            <v>278</v>
          </cell>
          <cell r="B287" t="str">
            <v>SOUTH HADLEY</v>
          </cell>
          <cell r="E287">
            <v>0</v>
          </cell>
          <cell r="F287">
            <v>0</v>
          </cell>
          <cell r="I287">
            <v>3</v>
          </cell>
          <cell r="J287">
            <v>16116</v>
          </cell>
          <cell r="K287">
            <v>0</v>
          </cell>
          <cell r="L287">
            <v>0</v>
          </cell>
          <cell r="M287">
            <v>0</v>
          </cell>
          <cell r="O287">
            <v>11.22</v>
          </cell>
          <cell r="P287">
            <v>0</v>
          </cell>
          <cell r="Q287">
            <v>66986</v>
          </cell>
          <cell r="R287">
            <v>0</v>
          </cell>
          <cell r="S287">
            <v>0</v>
          </cell>
          <cell r="U287">
            <v>5372</v>
          </cell>
          <cell r="V287">
            <v>0</v>
          </cell>
          <cell r="W287">
            <v>13</v>
          </cell>
          <cell r="X287">
            <v>0</v>
          </cell>
          <cell r="Y287">
            <v>75335</v>
          </cell>
          <cell r="Z287">
            <v>0</v>
          </cell>
          <cell r="AA287">
            <v>0</v>
          </cell>
          <cell r="AB287">
            <v>0</v>
          </cell>
          <cell r="AC287">
            <v>8349</v>
          </cell>
          <cell r="AD287">
            <v>0</v>
          </cell>
          <cell r="AE287">
            <v>0</v>
          </cell>
          <cell r="AF287">
            <v>18.28</v>
          </cell>
          <cell r="AG287">
            <v>0</v>
          </cell>
          <cell r="AH287">
            <v>106345</v>
          </cell>
          <cell r="AJ287">
            <v>0</v>
          </cell>
          <cell r="AL287">
            <v>36019</v>
          </cell>
          <cell r="AN287">
            <v>4888</v>
          </cell>
          <cell r="AO287">
            <v>12</v>
          </cell>
          <cell r="AP287">
            <v>0</v>
          </cell>
          <cell r="AQ287">
            <v>81972</v>
          </cell>
          <cell r="AR287">
            <v>0</v>
          </cell>
          <cell r="AS287">
            <v>0</v>
          </cell>
          <cell r="AT287">
            <v>0</v>
          </cell>
          <cell r="AU287">
            <v>21945</v>
          </cell>
          <cell r="AW287">
            <v>12.02</v>
          </cell>
          <cell r="AY287">
            <v>82507</v>
          </cell>
          <cell r="AZ287">
            <v>0</v>
          </cell>
          <cell r="BA287">
            <v>7487</v>
          </cell>
          <cell r="BB287">
            <v>0</v>
          </cell>
          <cell r="BC287">
            <v>11519</v>
          </cell>
          <cell r="BD287">
            <v>16</v>
          </cell>
          <cell r="BE287">
            <v>17.73</v>
          </cell>
          <cell r="BF287">
            <v>0</v>
          </cell>
          <cell r="BG287">
            <v>138416</v>
          </cell>
          <cell r="BH287">
            <v>0</v>
          </cell>
          <cell r="BI287">
            <v>17</v>
          </cell>
          <cell r="BJ287">
            <v>0</v>
          </cell>
          <cell r="BK287">
            <v>124849</v>
          </cell>
          <cell r="BL287">
            <v>-548</v>
          </cell>
          <cell r="BM287">
            <v>7801</v>
          </cell>
          <cell r="BN287">
            <v>0</v>
          </cell>
          <cell r="BO287">
            <v>10326.004530029644</v>
          </cell>
          <cell r="BP287">
            <v>6.7254405939766002</v>
          </cell>
          <cell r="BQ287">
            <v>12</v>
          </cell>
          <cell r="BR287">
            <v>0</v>
          </cell>
          <cell r="BS287">
            <v>83119.785689284327</v>
          </cell>
          <cell r="BT287">
            <v>0</v>
          </cell>
          <cell r="BU287">
            <v>8165.7155879017855</v>
          </cell>
          <cell r="BW287">
            <v>8282.7987626527301</v>
          </cell>
          <cell r="BY287">
            <v>8165.7155879017855</v>
          </cell>
          <cell r="CA287">
            <v>22363.599999999999</v>
          </cell>
          <cell r="CC287">
            <v>11.338063782423539</v>
          </cell>
          <cell r="CD287">
            <v>0</v>
          </cell>
          <cell r="CE287">
            <v>90468.924800757275</v>
          </cell>
          <cell r="CF287">
            <v>0</v>
          </cell>
          <cell r="CG287">
            <v>8752.5103659628003</v>
          </cell>
          <cell r="CH287">
            <v>0</v>
          </cell>
          <cell r="CI287">
            <v>0</v>
          </cell>
          <cell r="CJ287">
            <v>0</v>
          </cell>
          <cell r="CK287">
            <v>8752.5103659628003</v>
          </cell>
          <cell r="CL287">
            <v>0</v>
          </cell>
          <cell r="CM287">
            <v>7897.1391114729486</v>
          </cell>
          <cell r="CN287">
            <v>0</v>
          </cell>
          <cell r="CO287">
            <v>12.000777785516938</v>
          </cell>
          <cell r="CP287">
            <v>0</v>
          </cell>
          <cell r="CQ287">
            <v>104355.99535485719</v>
          </cell>
          <cell r="CS287">
            <v>9712.6660814679472</v>
          </cell>
          <cell r="CU287">
            <v>0</v>
          </cell>
          <cell r="CW287">
            <v>9712.6660814679472</v>
          </cell>
          <cell r="CY287">
            <v>18625.070554099919</v>
          </cell>
          <cell r="DA287">
            <v>18</v>
          </cell>
          <cell r="DB287">
            <v>0</v>
          </cell>
          <cell r="DC287">
            <v>138948</v>
          </cell>
          <cell r="DD287">
            <v>0</v>
          </cell>
          <cell r="DE287">
            <v>12591</v>
          </cell>
          <cell r="DF287">
            <v>0</v>
          </cell>
          <cell r="DG287">
            <v>28530</v>
          </cell>
          <cell r="DH287">
            <v>0</v>
          </cell>
          <cell r="DI287">
            <v>12591</v>
          </cell>
          <cell r="DJ287">
            <v>0</v>
          </cell>
          <cell r="DK287">
            <v>46083</v>
          </cell>
          <cell r="DL287">
            <v>0</v>
          </cell>
          <cell r="DM287">
            <v>31.498305084745763</v>
          </cell>
          <cell r="DN287">
            <v>0</v>
          </cell>
          <cell r="DO287">
            <v>284735</v>
          </cell>
          <cell r="DQ287">
            <v>27940</v>
          </cell>
          <cell r="DS287">
            <v>0</v>
          </cell>
          <cell r="DU287">
            <v>27940</v>
          </cell>
          <cell r="DW287">
            <v>172097.03100872564</v>
          </cell>
          <cell r="DY287">
            <v>41.161073825503351</v>
          </cell>
          <cell r="DZ287">
            <v>0</v>
          </cell>
          <cell r="EA287">
            <v>376461</v>
          </cell>
          <cell r="EC287">
            <v>34806</v>
          </cell>
          <cell r="EE287">
            <v>21484</v>
          </cell>
          <cell r="EG287">
            <v>34806</v>
          </cell>
          <cell r="EI287">
            <v>193035.00185805713</v>
          </cell>
          <cell r="EK287">
            <v>51.496503496503493</v>
          </cell>
          <cell r="EL287">
            <v>0</v>
          </cell>
          <cell r="EM287">
            <v>492748</v>
          </cell>
          <cell r="EN287">
            <v>0</v>
          </cell>
          <cell r="EO287">
            <v>44799</v>
          </cell>
          <cell r="EP287">
            <v>0</v>
          </cell>
          <cell r="EQ287">
            <v>10384</v>
          </cell>
          <cell r="ER287">
            <v>0</v>
          </cell>
          <cell r="ES287">
            <v>44799</v>
          </cell>
          <cell r="ET287">
            <v>0</v>
          </cell>
          <cell r="EU287">
            <v>229637.40000000002</v>
          </cell>
          <cell r="EV287">
            <v>0</v>
          </cell>
          <cell r="EW287">
            <v>62.009953502752978</v>
          </cell>
          <cell r="EX287">
            <v>0</v>
          </cell>
          <cell r="EY287">
            <v>605618</v>
          </cell>
          <cell r="EZ287">
            <v>0</v>
          </cell>
          <cell r="FA287">
            <v>54483</v>
          </cell>
          <cell r="FB287">
            <v>0</v>
          </cell>
          <cell r="FC287">
            <v>11027</v>
          </cell>
          <cell r="FD287">
            <v>0</v>
          </cell>
          <cell r="FE287">
            <v>54483</v>
          </cell>
          <cell r="FF287">
            <v>0</v>
          </cell>
          <cell r="FG287">
            <v>178632.15</v>
          </cell>
          <cell r="FH287">
            <v>0</v>
          </cell>
          <cell r="FI287">
            <v>79.560766497757584</v>
          </cell>
          <cell r="FJ287">
            <v>0</v>
          </cell>
          <cell r="FK287">
            <v>812626</v>
          </cell>
          <cell r="FL287">
            <v>0</v>
          </cell>
          <cell r="FM287">
            <v>69720</v>
          </cell>
          <cell r="FN287">
            <v>0</v>
          </cell>
          <cell r="FO287">
            <v>11308</v>
          </cell>
          <cell r="FQ287">
            <v>69720</v>
          </cell>
          <cell r="FS287">
            <v>252947.28015479291</v>
          </cell>
          <cell r="FU287">
            <v>83.794053134713522</v>
          </cell>
          <cell r="FV287">
            <v>0</v>
          </cell>
          <cell r="FW287">
            <v>878517</v>
          </cell>
          <cell r="FX287">
            <v>0</v>
          </cell>
          <cell r="FY287">
            <v>74497</v>
          </cell>
          <cell r="FZ287">
            <v>0</v>
          </cell>
          <cell r="GA287">
            <v>669</v>
          </cell>
          <cell r="GB287">
            <v>0</v>
          </cell>
          <cell r="GC287">
            <v>74497</v>
          </cell>
          <cell r="GE287">
            <v>170312.17185947587</v>
          </cell>
          <cell r="GG287">
            <v>93.476621576365758</v>
          </cell>
          <cell r="GH287">
            <v>0</v>
          </cell>
          <cell r="GI287">
            <v>1013223</v>
          </cell>
          <cell r="GJ287">
            <v>0</v>
          </cell>
          <cell r="GK287">
            <v>82278</v>
          </cell>
          <cell r="GL287">
            <v>0</v>
          </cell>
          <cell r="GM287">
            <v>12111</v>
          </cell>
          <cell r="GO287">
            <v>82278</v>
          </cell>
          <cell r="GQ287">
            <v>129598.55292101818</v>
          </cell>
          <cell r="HE287">
            <v>-278</v>
          </cell>
        </row>
        <row r="288">
          <cell r="A288">
            <v>279</v>
          </cell>
          <cell r="B288" t="str">
            <v>SOUTHWICK</v>
          </cell>
          <cell r="E288">
            <v>0</v>
          </cell>
          <cell r="F288">
            <v>0</v>
          </cell>
          <cell r="J288">
            <v>0</v>
          </cell>
          <cell r="K288">
            <v>0</v>
          </cell>
          <cell r="L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L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Z288">
            <v>0</v>
          </cell>
          <cell r="BB288">
            <v>0</v>
          </cell>
          <cell r="BC288">
            <v>0</v>
          </cell>
          <cell r="BD288">
            <v>0</v>
          </cell>
          <cell r="BH288">
            <v>0</v>
          </cell>
          <cell r="BL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W288">
            <v>0</v>
          </cell>
          <cell r="BY288">
            <v>0</v>
          </cell>
          <cell r="CA288">
            <v>0</v>
          </cell>
          <cell r="CE288">
            <v>0</v>
          </cell>
          <cell r="CF288">
            <v>0</v>
          </cell>
          <cell r="CH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S288">
            <v>0</v>
          </cell>
          <cell r="CW288">
            <v>0</v>
          </cell>
          <cell r="CY288">
            <v>0</v>
          </cell>
          <cell r="DD288">
            <v>0</v>
          </cell>
          <cell r="DF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U288">
            <v>0</v>
          </cell>
          <cell r="DW288">
            <v>0</v>
          </cell>
          <cell r="EG288">
            <v>0</v>
          </cell>
          <cell r="EI288">
            <v>0</v>
          </cell>
          <cell r="EK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Q288">
            <v>0</v>
          </cell>
          <cell r="FS288">
            <v>0</v>
          </cell>
          <cell r="FU288">
            <v>0</v>
          </cell>
          <cell r="FV288">
            <v>0</v>
          </cell>
          <cell r="FW288">
            <v>0</v>
          </cell>
          <cell r="FX288">
            <v>0</v>
          </cell>
          <cell r="FY288">
            <v>0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E288">
            <v>0</v>
          </cell>
          <cell r="GG288">
            <v>0</v>
          </cell>
          <cell r="GH288">
            <v>0</v>
          </cell>
          <cell r="GI288">
            <v>0</v>
          </cell>
          <cell r="GJ288">
            <v>0</v>
          </cell>
          <cell r="GK288">
            <v>0</v>
          </cell>
          <cell r="GL288">
            <v>0</v>
          </cell>
          <cell r="GM288">
            <v>0</v>
          </cell>
          <cell r="GO288">
            <v>0</v>
          </cell>
          <cell r="GQ288">
            <v>0</v>
          </cell>
          <cell r="HE288">
            <v>-279</v>
          </cell>
        </row>
        <row r="289">
          <cell r="A289">
            <v>280</v>
          </cell>
          <cell r="B289" t="str">
            <v>SPENCER</v>
          </cell>
          <cell r="E289">
            <v>0</v>
          </cell>
          <cell r="F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L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Z289">
            <v>0</v>
          </cell>
          <cell r="BB289">
            <v>0</v>
          </cell>
          <cell r="BC289">
            <v>0</v>
          </cell>
          <cell r="BD289">
            <v>0</v>
          </cell>
          <cell r="BH289">
            <v>0</v>
          </cell>
          <cell r="BL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W289">
            <v>0</v>
          </cell>
          <cell r="BY289">
            <v>0</v>
          </cell>
          <cell r="CA289">
            <v>0</v>
          </cell>
          <cell r="CE289">
            <v>0</v>
          </cell>
          <cell r="CF289">
            <v>0</v>
          </cell>
          <cell r="CH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S289">
            <v>0</v>
          </cell>
          <cell r="CW289">
            <v>0</v>
          </cell>
          <cell r="CY289">
            <v>0</v>
          </cell>
          <cell r="DD289">
            <v>0</v>
          </cell>
          <cell r="DF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U289">
            <v>0</v>
          </cell>
          <cell r="DW289">
            <v>0</v>
          </cell>
          <cell r="EG289">
            <v>0</v>
          </cell>
          <cell r="EI289">
            <v>0</v>
          </cell>
          <cell r="EK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0</v>
          </cell>
          <cell r="FQ289">
            <v>0</v>
          </cell>
          <cell r="FS289">
            <v>0</v>
          </cell>
          <cell r="FU289">
            <v>0</v>
          </cell>
          <cell r="FV289">
            <v>0</v>
          </cell>
          <cell r="FW289">
            <v>0</v>
          </cell>
          <cell r="FX289">
            <v>0</v>
          </cell>
          <cell r="FY289">
            <v>0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E289">
            <v>0</v>
          </cell>
          <cell r="GG289">
            <v>0</v>
          </cell>
          <cell r="GH289">
            <v>0</v>
          </cell>
          <cell r="GI289">
            <v>0</v>
          </cell>
          <cell r="GJ289">
            <v>0</v>
          </cell>
          <cell r="GK289">
            <v>0</v>
          </cell>
          <cell r="GL289">
            <v>0</v>
          </cell>
          <cell r="GM289">
            <v>0</v>
          </cell>
          <cell r="GO289">
            <v>0</v>
          </cell>
          <cell r="GQ289">
            <v>0</v>
          </cell>
          <cell r="HE289">
            <v>-280</v>
          </cell>
        </row>
        <row r="290">
          <cell r="A290">
            <v>281</v>
          </cell>
          <cell r="B290" t="str">
            <v>SPRINGFIELD</v>
          </cell>
          <cell r="C290">
            <v>447.30800000000011</v>
          </cell>
          <cell r="D290">
            <v>2568443</v>
          </cell>
          <cell r="E290">
            <v>0</v>
          </cell>
          <cell r="F290">
            <v>1635300</v>
          </cell>
          <cell r="G290">
            <v>0</v>
          </cell>
          <cell r="I290">
            <v>670.45</v>
          </cell>
          <cell r="J290">
            <v>3869829</v>
          </cell>
          <cell r="K290">
            <v>0</v>
          </cell>
          <cell r="L290">
            <v>3173690</v>
          </cell>
          <cell r="M290">
            <v>0</v>
          </cell>
          <cell r="O290">
            <v>860.79000000000076</v>
          </cell>
          <cell r="P290">
            <v>0</v>
          </cell>
          <cell r="Q290">
            <v>5128225</v>
          </cell>
          <cell r="R290">
            <v>0</v>
          </cell>
          <cell r="S290">
            <v>78774</v>
          </cell>
          <cell r="U290">
            <v>1114479</v>
          </cell>
          <cell r="V290">
            <v>0</v>
          </cell>
          <cell r="W290">
            <v>983.99</v>
          </cell>
          <cell r="X290">
            <v>0</v>
          </cell>
          <cell r="Y290">
            <v>6444256</v>
          </cell>
          <cell r="Z290">
            <v>0</v>
          </cell>
          <cell r="AA290">
            <v>70156</v>
          </cell>
          <cell r="AB290">
            <v>0</v>
          </cell>
          <cell r="AC290">
            <v>1316031</v>
          </cell>
          <cell r="AD290">
            <v>0</v>
          </cell>
          <cell r="AE290">
            <v>0</v>
          </cell>
          <cell r="AF290">
            <v>1423.63</v>
          </cell>
          <cell r="AG290">
            <v>0</v>
          </cell>
          <cell r="AH290">
            <v>9844470</v>
          </cell>
          <cell r="AJ290">
            <v>241816</v>
          </cell>
          <cell r="AL290">
            <v>4189833</v>
          </cell>
          <cell r="AN290">
            <v>0</v>
          </cell>
          <cell r="AO290">
            <v>1388.7</v>
          </cell>
          <cell r="AP290">
            <v>0</v>
          </cell>
          <cell r="AQ290">
            <v>10344547</v>
          </cell>
          <cell r="AR290">
            <v>0</v>
          </cell>
          <cell r="AS290">
            <v>76242</v>
          </cell>
          <cell r="AT290">
            <v>0</v>
          </cell>
          <cell r="AU290">
            <v>3066618</v>
          </cell>
          <cell r="AW290">
            <v>1406.18</v>
          </cell>
          <cell r="AY290">
            <v>12248378</v>
          </cell>
          <cell r="AZ290">
            <v>0</v>
          </cell>
          <cell r="BA290">
            <v>238827</v>
          </cell>
          <cell r="BB290">
            <v>0</v>
          </cell>
          <cell r="BC290">
            <v>3172726</v>
          </cell>
          <cell r="BD290">
            <v>4639</v>
          </cell>
          <cell r="BE290">
            <v>1513.72</v>
          </cell>
          <cell r="BF290">
            <v>0</v>
          </cell>
          <cell r="BG290">
            <v>12005319</v>
          </cell>
          <cell r="BH290">
            <v>0</v>
          </cell>
          <cell r="BI290">
            <v>1541.72</v>
          </cell>
          <cell r="BJ290">
            <v>0</v>
          </cell>
          <cell r="BK290">
            <v>12550665</v>
          </cell>
          <cell r="BL290">
            <v>0</v>
          </cell>
          <cell r="BM290">
            <v>284191</v>
          </cell>
          <cell r="BN290">
            <v>0</v>
          </cell>
          <cell r="BO290">
            <v>399735.54857603787</v>
          </cell>
          <cell r="BP290">
            <v>260.35216984758154</v>
          </cell>
          <cell r="BQ290">
            <v>1581.6573879082587</v>
          </cell>
          <cell r="BR290">
            <v>0</v>
          </cell>
          <cell r="BS290">
            <v>11811195.911940463</v>
          </cell>
          <cell r="BT290">
            <v>0</v>
          </cell>
          <cell r="BU290">
            <v>1177081.6144981354</v>
          </cell>
          <cell r="BW290">
            <v>52446.040012279278</v>
          </cell>
          <cell r="BY290">
            <v>1177081.6144981354</v>
          </cell>
          <cell r="CA290">
            <v>327207.59999999998</v>
          </cell>
          <cell r="CC290">
            <v>1609.7452059411066</v>
          </cell>
          <cell r="CD290">
            <v>0</v>
          </cell>
          <cell r="CE290">
            <v>12530031.537859224</v>
          </cell>
          <cell r="CF290">
            <v>-3136</v>
          </cell>
          <cell r="CG290">
            <v>1243061.8353197896</v>
          </cell>
          <cell r="CH290">
            <v>0</v>
          </cell>
          <cell r="CI290">
            <v>57418.549273328834</v>
          </cell>
          <cell r="CJ290">
            <v>0</v>
          </cell>
          <cell r="CK290">
            <v>1243061.8353197896</v>
          </cell>
          <cell r="CL290">
            <v>0</v>
          </cell>
          <cell r="CM290">
            <v>936973.6259187609</v>
          </cell>
          <cell r="CN290">
            <v>0</v>
          </cell>
          <cell r="CO290">
            <v>1811.5876376862775</v>
          </cell>
          <cell r="CP290">
            <v>0</v>
          </cell>
          <cell r="CQ290">
            <v>15072361.899488498</v>
          </cell>
          <cell r="CS290">
            <v>1452799.1531963204</v>
          </cell>
          <cell r="CU290">
            <v>195099.89441071788</v>
          </cell>
          <cell r="CW290">
            <v>1452799.1531963204</v>
          </cell>
          <cell r="CY290">
            <v>2970495.3616292737</v>
          </cell>
          <cell r="DA290">
            <v>2048.9023958638518</v>
          </cell>
          <cell r="DB290">
            <v>0</v>
          </cell>
          <cell r="DC290">
            <v>17322768</v>
          </cell>
          <cell r="DD290">
            <v>0</v>
          </cell>
          <cell r="DE290">
            <v>1703812</v>
          </cell>
          <cell r="DF290">
            <v>0</v>
          </cell>
          <cell r="DG290">
            <v>318011</v>
          </cell>
          <cell r="DH290">
            <v>0</v>
          </cell>
          <cell r="DI290">
            <v>1703812</v>
          </cell>
          <cell r="DJ290">
            <v>0</v>
          </cell>
          <cell r="DK290">
            <v>4064593</v>
          </cell>
          <cell r="DL290">
            <v>0</v>
          </cell>
          <cell r="DM290">
            <v>2167.1163219341788</v>
          </cell>
          <cell r="DN290">
            <v>0</v>
          </cell>
          <cell r="DO290">
            <v>19546736</v>
          </cell>
          <cell r="DQ290">
            <v>1901376</v>
          </cell>
          <cell r="DS290">
            <v>250833</v>
          </cell>
          <cell r="DU290">
            <v>1901376</v>
          </cell>
          <cell r="DW290">
            <v>4591771.004958611</v>
          </cell>
          <cell r="DY290">
            <v>2355.0946226164756</v>
          </cell>
          <cell r="DZ290">
            <v>0</v>
          </cell>
          <cell r="EA290">
            <v>21924915</v>
          </cell>
          <cell r="EC290">
            <v>2046560</v>
          </cell>
          <cell r="EE290">
            <v>576803</v>
          </cell>
          <cell r="EG290">
            <v>2046560</v>
          </cell>
          <cell r="EI290">
            <v>4613976.640204601</v>
          </cell>
          <cell r="EK290">
            <v>2252.3532649162289</v>
          </cell>
          <cell r="EL290">
            <v>0</v>
          </cell>
          <cell r="EM290">
            <v>21433333</v>
          </cell>
          <cell r="EN290">
            <v>0</v>
          </cell>
          <cell r="EO290">
            <v>1974076</v>
          </cell>
          <cell r="EP290">
            <v>0</v>
          </cell>
          <cell r="EQ290">
            <v>184950</v>
          </cell>
          <cell r="ER290">
            <v>0</v>
          </cell>
          <cell r="ES290">
            <v>1974076</v>
          </cell>
          <cell r="ET290">
            <v>0</v>
          </cell>
          <cell r="EU290">
            <v>2316494.5999999996</v>
          </cell>
          <cell r="EV290">
            <v>0</v>
          </cell>
          <cell r="EW290">
            <v>2267.6980973541126</v>
          </cell>
          <cell r="EX290">
            <v>0</v>
          </cell>
          <cell r="EY290">
            <v>21765809</v>
          </cell>
          <cell r="EZ290">
            <v>0</v>
          </cell>
          <cell r="FA290">
            <v>2008407</v>
          </cell>
          <cell r="FB290">
            <v>0</v>
          </cell>
          <cell r="FC290">
            <v>162521</v>
          </cell>
          <cell r="FD290">
            <v>0</v>
          </cell>
          <cell r="FE290">
            <v>2008407</v>
          </cell>
          <cell r="FF290">
            <v>0</v>
          </cell>
          <cell r="FG290">
            <v>1283747.6000000001</v>
          </cell>
          <cell r="FH290">
            <v>0</v>
          </cell>
          <cell r="FI290">
            <v>2370.5187756730911</v>
          </cell>
          <cell r="FJ290">
            <v>0</v>
          </cell>
          <cell r="FK290">
            <v>24193376</v>
          </cell>
          <cell r="FL290">
            <v>0</v>
          </cell>
          <cell r="FM290">
            <v>2099833</v>
          </cell>
          <cell r="FN290">
            <v>0</v>
          </cell>
          <cell r="FO290">
            <v>142572</v>
          </cell>
          <cell r="FQ290">
            <v>2099833</v>
          </cell>
          <cell r="FS290">
            <v>2402867.2073686593</v>
          </cell>
          <cell r="FU290">
            <v>2625.7748985794265</v>
          </cell>
          <cell r="FV290">
            <v>0</v>
          </cell>
          <cell r="FW290">
            <v>27701889</v>
          </cell>
          <cell r="FX290">
            <v>0</v>
          </cell>
          <cell r="FY290">
            <v>2322337</v>
          </cell>
          <cell r="FZ290">
            <v>0</v>
          </cell>
          <cell r="GA290">
            <v>197194</v>
          </cell>
          <cell r="GB290">
            <v>0</v>
          </cell>
          <cell r="GC290">
            <v>2322337</v>
          </cell>
          <cell r="GE290">
            <v>4087637.9196294057</v>
          </cell>
          <cell r="GG290">
            <v>2957.0246514687046</v>
          </cell>
          <cell r="GH290">
            <v>0</v>
          </cell>
          <cell r="GI290">
            <v>30942062</v>
          </cell>
          <cell r="GJ290">
            <v>0</v>
          </cell>
          <cell r="GK290">
            <v>2603574</v>
          </cell>
          <cell r="GL290">
            <v>0</v>
          </cell>
          <cell r="GM290">
            <v>243114</v>
          </cell>
          <cell r="GO290">
            <v>2603574</v>
          </cell>
          <cell r="GQ290">
            <v>3117320.178861775</v>
          </cell>
          <cell r="HE290">
            <v>-281</v>
          </cell>
        </row>
        <row r="291">
          <cell r="A291">
            <v>282</v>
          </cell>
          <cell r="B291" t="str">
            <v>STERLING</v>
          </cell>
          <cell r="E291">
            <v>0</v>
          </cell>
          <cell r="F291">
            <v>0</v>
          </cell>
          <cell r="J291">
            <v>0</v>
          </cell>
          <cell r="K291">
            <v>0</v>
          </cell>
          <cell r="L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L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Z291">
            <v>0</v>
          </cell>
          <cell r="BB291">
            <v>0</v>
          </cell>
          <cell r="BC291">
            <v>0</v>
          </cell>
          <cell r="BD291">
            <v>0</v>
          </cell>
          <cell r="BH291">
            <v>0</v>
          </cell>
          <cell r="BL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W291">
            <v>0</v>
          </cell>
          <cell r="BY291">
            <v>0</v>
          </cell>
          <cell r="CA291">
            <v>0</v>
          </cell>
          <cell r="CE291">
            <v>0</v>
          </cell>
          <cell r="CF291">
            <v>0</v>
          </cell>
          <cell r="CH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S291">
            <v>0</v>
          </cell>
          <cell r="CW291">
            <v>0</v>
          </cell>
          <cell r="CY291">
            <v>0</v>
          </cell>
          <cell r="DD291">
            <v>0</v>
          </cell>
          <cell r="DF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U291">
            <v>0</v>
          </cell>
          <cell r="DW291">
            <v>0</v>
          </cell>
          <cell r="EG291">
            <v>0</v>
          </cell>
          <cell r="EI291">
            <v>0</v>
          </cell>
          <cell r="EK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0</v>
          </cell>
          <cell r="FO291">
            <v>0</v>
          </cell>
          <cell r="FQ291">
            <v>0</v>
          </cell>
          <cell r="FS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E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O291">
            <v>0</v>
          </cell>
          <cell r="GQ291">
            <v>0</v>
          </cell>
          <cell r="HE291">
            <v>-282</v>
          </cell>
        </row>
        <row r="292">
          <cell r="A292">
            <v>283</v>
          </cell>
          <cell r="B292" t="str">
            <v>STOCKBRIDGE</v>
          </cell>
          <cell r="E292">
            <v>0</v>
          </cell>
          <cell r="F292">
            <v>0</v>
          </cell>
          <cell r="J292">
            <v>0</v>
          </cell>
          <cell r="K292">
            <v>0</v>
          </cell>
          <cell r="L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L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Z292">
            <v>0</v>
          </cell>
          <cell r="BB292">
            <v>0</v>
          </cell>
          <cell r="BC292">
            <v>0</v>
          </cell>
          <cell r="BD292">
            <v>0</v>
          </cell>
          <cell r="BH292">
            <v>0</v>
          </cell>
          <cell r="BL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W292">
            <v>0</v>
          </cell>
          <cell r="BY292">
            <v>0</v>
          </cell>
          <cell r="CA292">
            <v>0</v>
          </cell>
          <cell r="CE292">
            <v>0</v>
          </cell>
          <cell r="CF292">
            <v>0</v>
          </cell>
          <cell r="CH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S292">
            <v>0</v>
          </cell>
          <cell r="CW292">
            <v>0</v>
          </cell>
          <cell r="CY292">
            <v>0</v>
          </cell>
          <cell r="DD292">
            <v>0</v>
          </cell>
          <cell r="DF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U292">
            <v>0</v>
          </cell>
          <cell r="DW292">
            <v>0</v>
          </cell>
          <cell r="EG292">
            <v>0</v>
          </cell>
          <cell r="EI292">
            <v>0</v>
          </cell>
          <cell r="EK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0</v>
          </cell>
          <cell r="FQ292">
            <v>0</v>
          </cell>
          <cell r="FS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E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O292">
            <v>0</v>
          </cell>
          <cell r="GQ292">
            <v>0</v>
          </cell>
          <cell r="HE292">
            <v>-283</v>
          </cell>
        </row>
        <row r="293">
          <cell r="A293">
            <v>284</v>
          </cell>
          <cell r="B293" t="str">
            <v>STONEHAM</v>
          </cell>
          <cell r="E293">
            <v>0</v>
          </cell>
          <cell r="F293">
            <v>0</v>
          </cell>
          <cell r="J293">
            <v>0</v>
          </cell>
          <cell r="K293">
            <v>0</v>
          </cell>
          <cell r="L293">
            <v>0</v>
          </cell>
          <cell r="Q293">
            <v>0</v>
          </cell>
          <cell r="R293">
            <v>0</v>
          </cell>
          <cell r="S293">
            <v>0</v>
          </cell>
          <cell r="U293">
            <v>0</v>
          </cell>
          <cell r="V293">
            <v>0</v>
          </cell>
          <cell r="W293">
            <v>6</v>
          </cell>
          <cell r="X293">
            <v>0</v>
          </cell>
          <cell r="Y293">
            <v>34668</v>
          </cell>
          <cell r="Z293">
            <v>0</v>
          </cell>
          <cell r="AA293">
            <v>0</v>
          </cell>
          <cell r="AB293">
            <v>0</v>
          </cell>
          <cell r="AC293">
            <v>34668</v>
          </cell>
          <cell r="AD293">
            <v>0</v>
          </cell>
          <cell r="AE293">
            <v>0</v>
          </cell>
          <cell r="AF293">
            <v>15.98</v>
          </cell>
          <cell r="AG293">
            <v>0</v>
          </cell>
          <cell r="AH293">
            <v>98309</v>
          </cell>
          <cell r="AJ293">
            <v>0</v>
          </cell>
          <cell r="AL293">
            <v>84442</v>
          </cell>
          <cell r="AN293">
            <v>0</v>
          </cell>
          <cell r="AO293">
            <v>18.97</v>
          </cell>
          <cell r="AP293">
            <v>0</v>
          </cell>
          <cell r="AQ293">
            <v>123514</v>
          </cell>
          <cell r="AR293">
            <v>0</v>
          </cell>
          <cell r="AS293">
            <v>0</v>
          </cell>
          <cell r="AT293">
            <v>0</v>
          </cell>
          <cell r="AU293">
            <v>77257</v>
          </cell>
          <cell r="AW293">
            <v>26.96</v>
          </cell>
          <cell r="AY293">
            <v>187425</v>
          </cell>
          <cell r="AZ293">
            <v>0</v>
          </cell>
          <cell r="BA293">
            <v>0</v>
          </cell>
          <cell r="BB293">
            <v>0</v>
          </cell>
          <cell r="BC293">
            <v>93020</v>
          </cell>
          <cell r="BD293">
            <v>136</v>
          </cell>
          <cell r="BE293">
            <v>31.43</v>
          </cell>
          <cell r="BF293">
            <v>0</v>
          </cell>
          <cell r="BG293">
            <v>231262</v>
          </cell>
          <cell r="BH293">
            <v>0</v>
          </cell>
          <cell r="BI293">
            <v>30.17</v>
          </cell>
          <cell r="BJ293">
            <v>0</v>
          </cell>
          <cell r="BK293">
            <v>250431</v>
          </cell>
          <cell r="BL293">
            <v>0</v>
          </cell>
          <cell r="BM293">
            <v>0</v>
          </cell>
          <cell r="BN293">
            <v>0</v>
          </cell>
          <cell r="BO293">
            <v>21727.694431576801</v>
          </cell>
          <cell r="BP293">
            <v>14.151486929786188</v>
          </cell>
          <cell r="BQ293">
            <v>32.298701298701303</v>
          </cell>
          <cell r="BR293">
            <v>0</v>
          </cell>
          <cell r="BS293">
            <v>247020.33546819357</v>
          </cell>
          <cell r="BT293">
            <v>0</v>
          </cell>
          <cell r="BU293">
            <v>24159.428571428569</v>
          </cell>
          <cell r="BW293">
            <v>0</v>
          </cell>
          <cell r="BY293">
            <v>24159.428571428569</v>
          </cell>
          <cell r="CA293">
            <v>29036.2</v>
          </cell>
          <cell r="CC293">
            <v>38.856981981981967</v>
          </cell>
          <cell r="CD293">
            <v>0</v>
          </cell>
          <cell r="CE293">
            <v>291693.54054054053</v>
          </cell>
          <cell r="CF293">
            <v>689.63876980426721</v>
          </cell>
          <cell r="CG293">
            <v>28601.018018018014</v>
          </cell>
          <cell r="CH293">
            <v>56.572786579683452</v>
          </cell>
          <cell r="CI293">
            <v>16984</v>
          </cell>
          <cell r="CJ293">
            <v>0</v>
          </cell>
          <cell r="CK293">
            <v>28601.018018018014</v>
          </cell>
          <cell r="CL293">
            <v>56.572786579683452</v>
          </cell>
          <cell r="CM293">
            <v>52341.205072346958</v>
          </cell>
          <cell r="CN293">
            <v>0.36123019573278725</v>
          </cell>
          <cell r="CO293">
            <v>43.602836879432623</v>
          </cell>
          <cell r="CP293">
            <v>0</v>
          </cell>
          <cell r="CQ293">
            <v>356384.54528597806</v>
          </cell>
          <cell r="CS293">
            <v>35361.900709219859</v>
          </cell>
          <cell r="CU293">
            <v>0</v>
          </cell>
          <cell r="CW293">
            <v>35361.900709219859</v>
          </cell>
          <cell r="CY293">
            <v>92184.643515241798</v>
          </cell>
          <cell r="DA293">
            <v>46.302021602992475</v>
          </cell>
          <cell r="DB293">
            <v>0</v>
          </cell>
          <cell r="DC293">
            <v>401662</v>
          </cell>
          <cell r="DD293">
            <v>0</v>
          </cell>
          <cell r="DE293">
            <v>39311</v>
          </cell>
          <cell r="DF293">
            <v>0</v>
          </cell>
          <cell r="DG293">
            <v>0</v>
          </cell>
          <cell r="DH293">
            <v>0</v>
          </cell>
          <cell r="DI293">
            <v>39311</v>
          </cell>
          <cell r="DJ293">
            <v>0</v>
          </cell>
          <cell r="DK293">
            <v>101685</v>
          </cell>
          <cell r="DL293">
            <v>0</v>
          </cell>
          <cell r="DM293">
            <v>47</v>
          </cell>
          <cell r="DN293">
            <v>0</v>
          </cell>
          <cell r="DO293">
            <v>421281</v>
          </cell>
          <cell r="DQ293">
            <v>41971</v>
          </cell>
          <cell r="DS293">
            <v>0</v>
          </cell>
          <cell r="DU293">
            <v>41971</v>
          </cell>
          <cell r="DW293">
            <v>72523.946972627324</v>
          </cell>
          <cell r="DY293">
            <v>57.090614886731387</v>
          </cell>
          <cell r="DZ293">
            <v>0</v>
          </cell>
          <cell r="EA293">
            <v>525817</v>
          </cell>
          <cell r="EC293">
            <v>50088</v>
          </cell>
          <cell r="EE293">
            <v>10789</v>
          </cell>
          <cell r="EG293">
            <v>50088</v>
          </cell>
          <cell r="EI293">
            <v>134142.52637768706</v>
          </cell>
          <cell r="EK293">
            <v>66.22727272727272</v>
          </cell>
          <cell r="EL293">
            <v>0</v>
          </cell>
          <cell r="EM293">
            <v>639420</v>
          </cell>
          <cell r="EN293">
            <v>-38964</v>
          </cell>
          <cell r="EO293">
            <v>58248</v>
          </cell>
          <cell r="EP293">
            <v>-3572</v>
          </cell>
          <cell r="EQ293">
            <v>10634</v>
          </cell>
          <cell r="ER293">
            <v>0</v>
          </cell>
          <cell r="ES293">
            <v>58248</v>
          </cell>
          <cell r="ET293">
            <v>-3572</v>
          </cell>
          <cell r="EU293">
            <v>184172.2</v>
          </cell>
          <cell r="EV293">
            <v>-6520</v>
          </cell>
          <cell r="EW293">
            <v>68.22265440829797</v>
          </cell>
          <cell r="EX293">
            <v>0</v>
          </cell>
          <cell r="EY293">
            <v>671864</v>
          </cell>
          <cell r="EZ293">
            <v>10834</v>
          </cell>
          <cell r="FA293">
            <v>59149</v>
          </cell>
          <cell r="FB293">
            <v>893</v>
          </cell>
          <cell r="FC293">
            <v>10821</v>
          </cell>
          <cell r="FD293">
            <v>0</v>
          </cell>
          <cell r="FE293">
            <v>59149</v>
          </cell>
          <cell r="FF293">
            <v>893</v>
          </cell>
          <cell r="FG293">
            <v>70215.149999999994</v>
          </cell>
          <cell r="FH293">
            <v>0</v>
          </cell>
          <cell r="FI293">
            <v>66.909385113268613</v>
          </cell>
          <cell r="FJ293">
            <v>0</v>
          </cell>
          <cell r="FK293">
            <v>720811</v>
          </cell>
          <cell r="FL293">
            <v>0</v>
          </cell>
          <cell r="FM293">
            <v>58826</v>
          </cell>
          <cell r="FN293">
            <v>0</v>
          </cell>
          <cell r="FO293">
            <v>11757</v>
          </cell>
          <cell r="FQ293">
            <v>58826</v>
          </cell>
          <cell r="FS293">
            <v>121685.60832827909</v>
          </cell>
          <cell r="FU293">
            <v>80.329062742325121</v>
          </cell>
          <cell r="FV293">
            <v>0</v>
          </cell>
          <cell r="FW293">
            <v>922066</v>
          </cell>
          <cell r="FX293">
            <v>0</v>
          </cell>
          <cell r="FY293">
            <v>71634</v>
          </cell>
          <cell r="FZ293">
            <v>0</v>
          </cell>
          <cell r="GA293">
            <v>0</v>
          </cell>
          <cell r="GB293">
            <v>0</v>
          </cell>
          <cell r="GC293">
            <v>71634</v>
          </cell>
          <cell r="GE293">
            <v>237076.79027256122</v>
          </cell>
          <cell r="GG293">
            <v>72.62533753839179</v>
          </cell>
          <cell r="GH293">
            <v>0</v>
          </cell>
          <cell r="GI293">
            <v>845332</v>
          </cell>
          <cell r="GJ293">
            <v>0</v>
          </cell>
          <cell r="GK293">
            <v>64636</v>
          </cell>
          <cell r="GL293">
            <v>0</v>
          </cell>
          <cell r="GM293">
            <v>0</v>
          </cell>
          <cell r="GO293">
            <v>64636</v>
          </cell>
          <cell r="GQ293">
            <v>0</v>
          </cell>
          <cell r="HE293">
            <v>-284</v>
          </cell>
        </row>
        <row r="294">
          <cell r="A294">
            <v>285</v>
          </cell>
          <cell r="B294" t="str">
            <v>STOUGHTON</v>
          </cell>
          <cell r="E294">
            <v>0</v>
          </cell>
          <cell r="F294">
            <v>0</v>
          </cell>
          <cell r="J294">
            <v>0</v>
          </cell>
          <cell r="K294">
            <v>0</v>
          </cell>
          <cell r="L294">
            <v>0</v>
          </cell>
          <cell r="O294">
            <v>1</v>
          </cell>
          <cell r="P294">
            <v>0</v>
          </cell>
          <cell r="Q294">
            <v>5886</v>
          </cell>
          <cell r="R294">
            <v>0</v>
          </cell>
          <cell r="S294">
            <v>0</v>
          </cell>
          <cell r="U294">
            <v>11120</v>
          </cell>
          <cell r="V294">
            <v>0</v>
          </cell>
          <cell r="W294">
            <v>28.69</v>
          </cell>
          <cell r="X294">
            <v>0</v>
          </cell>
          <cell r="Y294">
            <v>171767</v>
          </cell>
          <cell r="Z294">
            <v>0</v>
          </cell>
          <cell r="AA294">
            <v>0</v>
          </cell>
          <cell r="AB294">
            <v>0</v>
          </cell>
          <cell r="AC294">
            <v>165881</v>
          </cell>
          <cell r="AD294">
            <v>0</v>
          </cell>
          <cell r="AE294">
            <v>0</v>
          </cell>
          <cell r="AF294">
            <v>30</v>
          </cell>
          <cell r="AG294">
            <v>0</v>
          </cell>
          <cell r="AH294">
            <v>193920</v>
          </cell>
          <cell r="AJ294">
            <v>0</v>
          </cell>
          <cell r="AL294">
            <v>121682</v>
          </cell>
          <cell r="AN294">
            <v>0</v>
          </cell>
          <cell r="AO294">
            <v>22.47</v>
          </cell>
          <cell r="AP294">
            <v>0</v>
          </cell>
          <cell r="AQ294">
            <v>158571</v>
          </cell>
          <cell r="AR294">
            <v>0</v>
          </cell>
          <cell r="AS294">
            <v>0</v>
          </cell>
          <cell r="AT294">
            <v>0</v>
          </cell>
          <cell r="AU294">
            <v>79645</v>
          </cell>
          <cell r="AW294">
            <v>16.59</v>
          </cell>
          <cell r="AY294">
            <v>127627</v>
          </cell>
          <cell r="AZ294">
            <v>0</v>
          </cell>
          <cell r="BA294">
            <v>0</v>
          </cell>
          <cell r="BB294">
            <v>0</v>
          </cell>
          <cell r="BC294">
            <v>7888</v>
          </cell>
          <cell r="BD294">
            <v>12</v>
          </cell>
          <cell r="BE294">
            <v>16.989999999999998</v>
          </cell>
          <cell r="BF294">
            <v>0</v>
          </cell>
          <cell r="BG294">
            <v>121716</v>
          </cell>
          <cell r="BH294">
            <v>0</v>
          </cell>
          <cell r="BI294">
            <v>30.71</v>
          </cell>
          <cell r="BJ294">
            <v>0</v>
          </cell>
          <cell r="BK294">
            <v>226516</v>
          </cell>
          <cell r="BL294">
            <v>0</v>
          </cell>
          <cell r="BM294">
            <v>0</v>
          </cell>
          <cell r="BN294">
            <v>0</v>
          </cell>
          <cell r="BO294">
            <v>32055.228314102344</v>
          </cell>
          <cell r="BP294">
            <v>20.877923607909906</v>
          </cell>
          <cell r="BQ294">
            <v>28.816326530612244</v>
          </cell>
          <cell r="BR294">
            <v>0</v>
          </cell>
          <cell r="BS294">
            <v>220175.79364660408</v>
          </cell>
          <cell r="BT294">
            <v>0</v>
          </cell>
          <cell r="BU294">
            <v>21554.612244897959</v>
          </cell>
          <cell r="BW294">
            <v>0</v>
          </cell>
          <cell r="BY294">
            <v>21554.612244897959</v>
          </cell>
          <cell r="CA294">
            <v>62880</v>
          </cell>
          <cell r="CC294">
            <v>33</v>
          </cell>
          <cell r="CD294">
            <v>0</v>
          </cell>
          <cell r="CE294">
            <v>263124.62110972719</v>
          </cell>
          <cell r="CF294">
            <v>0</v>
          </cell>
          <cell r="CG294">
            <v>24815.607750593379</v>
          </cell>
          <cell r="CH294">
            <v>0</v>
          </cell>
          <cell r="CI294">
            <v>9031</v>
          </cell>
          <cell r="CJ294">
            <v>0</v>
          </cell>
          <cell r="CK294">
            <v>24815.607750593379</v>
          </cell>
          <cell r="CL294">
            <v>0</v>
          </cell>
          <cell r="CM294">
            <v>84868.827463123103</v>
          </cell>
          <cell r="CN294">
            <v>0</v>
          </cell>
          <cell r="CO294">
            <v>27.328942025716216</v>
          </cell>
          <cell r="CP294">
            <v>0</v>
          </cell>
          <cell r="CQ294">
            <v>238934.93618914328</v>
          </cell>
          <cell r="CS294">
            <v>22163.771982855855</v>
          </cell>
          <cell r="CU294">
            <v>0</v>
          </cell>
          <cell r="CW294">
            <v>22163.771982855855</v>
          </cell>
          <cell r="CY294">
            <v>25769</v>
          </cell>
          <cell r="DA294">
            <v>27.889363510109924</v>
          </cell>
          <cell r="DB294">
            <v>0</v>
          </cell>
          <cell r="DC294">
            <v>240546</v>
          </cell>
          <cell r="DD294">
            <v>0</v>
          </cell>
          <cell r="DE294">
            <v>22826</v>
          </cell>
          <cell r="DF294">
            <v>0</v>
          </cell>
          <cell r="DG294">
            <v>8908</v>
          </cell>
          <cell r="DH294">
            <v>0</v>
          </cell>
          <cell r="DI294">
            <v>22826</v>
          </cell>
          <cell r="DJ294">
            <v>0</v>
          </cell>
          <cell r="DK294">
            <v>18791</v>
          </cell>
          <cell r="DL294">
            <v>0</v>
          </cell>
          <cell r="DM294">
            <v>26.489206095792849</v>
          </cell>
          <cell r="DN294">
            <v>0</v>
          </cell>
          <cell r="DO294">
            <v>220818</v>
          </cell>
          <cell r="DQ294">
            <v>21869</v>
          </cell>
          <cell r="DS294">
            <v>18910</v>
          </cell>
          <cell r="DU294">
            <v>21869</v>
          </cell>
          <cell r="DW294">
            <v>966.6382865140331</v>
          </cell>
          <cell r="DY294">
            <v>27.941849823961896</v>
          </cell>
          <cell r="DZ294">
            <v>0</v>
          </cell>
          <cell r="EA294">
            <v>249246</v>
          </cell>
          <cell r="EC294">
            <v>24179</v>
          </cell>
          <cell r="EE294">
            <v>8199</v>
          </cell>
          <cell r="EG294">
            <v>24179</v>
          </cell>
          <cell r="EI294">
            <v>29072.425524342689</v>
          </cell>
          <cell r="EK294">
            <v>29.646900396900399</v>
          </cell>
          <cell r="EL294">
            <v>0</v>
          </cell>
          <cell r="EM294">
            <v>281148</v>
          </cell>
          <cell r="EN294">
            <v>0</v>
          </cell>
          <cell r="EO294">
            <v>26375</v>
          </cell>
          <cell r="EP294">
            <v>0</v>
          </cell>
          <cell r="EQ294">
            <v>0</v>
          </cell>
          <cell r="ER294">
            <v>0</v>
          </cell>
          <cell r="ES294">
            <v>26375</v>
          </cell>
          <cell r="ET294">
            <v>0</v>
          </cell>
          <cell r="EU294">
            <v>48958.8</v>
          </cell>
          <cell r="EV294">
            <v>0</v>
          </cell>
          <cell r="EW294">
            <v>43</v>
          </cell>
          <cell r="EX294">
            <v>0</v>
          </cell>
          <cell r="EY294">
            <v>378683</v>
          </cell>
          <cell r="EZ294">
            <v>10709</v>
          </cell>
          <cell r="FA294">
            <v>35241</v>
          </cell>
          <cell r="FB294">
            <v>893</v>
          </cell>
          <cell r="FC294">
            <v>31469</v>
          </cell>
          <cell r="FD294">
            <v>0</v>
          </cell>
          <cell r="FE294">
            <v>35241</v>
          </cell>
          <cell r="FF294">
            <v>893</v>
          </cell>
          <cell r="FG294">
            <v>116881.7</v>
          </cell>
          <cell r="FH294">
            <v>0</v>
          </cell>
          <cell r="FI294">
            <v>53.874149659863946</v>
          </cell>
          <cell r="FJ294">
            <v>0</v>
          </cell>
          <cell r="FK294">
            <v>520000</v>
          </cell>
          <cell r="FL294">
            <v>0</v>
          </cell>
          <cell r="FM294">
            <v>46759</v>
          </cell>
          <cell r="FN294">
            <v>0</v>
          </cell>
          <cell r="FO294">
            <v>11086</v>
          </cell>
          <cell r="FQ294">
            <v>46759</v>
          </cell>
          <cell r="FS294">
            <v>176467.01767862335</v>
          </cell>
          <cell r="FU294">
            <v>72.910034602076124</v>
          </cell>
          <cell r="FV294">
            <v>0</v>
          </cell>
          <cell r="FW294">
            <v>821048</v>
          </cell>
          <cell r="FX294">
            <v>0</v>
          </cell>
          <cell r="FY294">
            <v>64216</v>
          </cell>
          <cell r="FZ294">
            <v>0</v>
          </cell>
          <cell r="GA294">
            <v>11509</v>
          </cell>
          <cell r="GB294">
            <v>0</v>
          </cell>
          <cell r="GC294">
            <v>64216</v>
          </cell>
          <cell r="GE294">
            <v>351178.29544025916</v>
          </cell>
          <cell r="GG294">
            <v>85.100992516021833</v>
          </cell>
          <cell r="GH294">
            <v>0</v>
          </cell>
          <cell r="GI294">
            <v>963666</v>
          </cell>
          <cell r="GJ294">
            <v>0</v>
          </cell>
          <cell r="GK294">
            <v>75799</v>
          </cell>
          <cell r="GL294">
            <v>0</v>
          </cell>
          <cell r="GM294">
            <v>0</v>
          </cell>
          <cell r="GO294">
            <v>75799</v>
          </cell>
          <cell r="GQ294">
            <v>137210.56538305475</v>
          </cell>
          <cell r="HE294">
            <v>-285</v>
          </cell>
        </row>
        <row r="295">
          <cell r="A295">
            <v>286</v>
          </cell>
          <cell r="B295" t="str">
            <v>STOW</v>
          </cell>
          <cell r="E295">
            <v>0</v>
          </cell>
          <cell r="F295">
            <v>0</v>
          </cell>
          <cell r="J295">
            <v>0</v>
          </cell>
          <cell r="K295">
            <v>0</v>
          </cell>
          <cell r="L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L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Z295">
            <v>0</v>
          </cell>
          <cell r="BB295">
            <v>0</v>
          </cell>
          <cell r="BC295">
            <v>0</v>
          </cell>
          <cell r="BD295">
            <v>0</v>
          </cell>
          <cell r="BH295">
            <v>0</v>
          </cell>
          <cell r="BL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W295">
            <v>0</v>
          </cell>
          <cell r="BY295">
            <v>0</v>
          </cell>
          <cell r="CA295">
            <v>0</v>
          </cell>
          <cell r="CE295">
            <v>0</v>
          </cell>
          <cell r="CF295">
            <v>0</v>
          </cell>
          <cell r="CH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S295">
            <v>0</v>
          </cell>
          <cell r="CW295">
            <v>0</v>
          </cell>
          <cell r="CY295">
            <v>0</v>
          </cell>
          <cell r="DD295">
            <v>0</v>
          </cell>
          <cell r="DF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U295">
            <v>0</v>
          </cell>
          <cell r="DW295">
            <v>0</v>
          </cell>
          <cell r="EG295">
            <v>0</v>
          </cell>
          <cell r="EI295">
            <v>0</v>
          </cell>
          <cell r="EK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0</v>
          </cell>
          <cell r="FQ295">
            <v>0</v>
          </cell>
          <cell r="FS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E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O295">
            <v>0</v>
          </cell>
          <cell r="GQ295">
            <v>0</v>
          </cell>
          <cell r="HE295">
            <v>-286</v>
          </cell>
        </row>
        <row r="296">
          <cell r="A296">
            <v>287</v>
          </cell>
          <cell r="B296" t="str">
            <v>STURBRIDGE</v>
          </cell>
          <cell r="E296">
            <v>0</v>
          </cell>
          <cell r="F296">
            <v>0</v>
          </cell>
          <cell r="J296">
            <v>0</v>
          </cell>
          <cell r="K296">
            <v>0</v>
          </cell>
          <cell r="L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L296">
            <v>0</v>
          </cell>
          <cell r="AO296">
            <v>2.54</v>
          </cell>
          <cell r="AP296">
            <v>0</v>
          </cell>
          <cell r="AQ296">
            <v>18108</v>
          </cell>
          <cell r="AR296">
            <v>0</v>
          </cell>
          <cell r="AS296">
            <v>0</v>
          </cell>
          <cell r="AT296">
            <v>0</v>
          </cell>
          <cell r="AU296">
            <v>18108</v>
          </cell>
          <cell r="AW296">
            <v>4</v>
          </cell>
          <cell r="AY296">
            <v>30032</v>
          </cell>
          <cell r="AZ296">
            <v>0</v>
          </cell>
          <cell r="BA296">
            <v>0</v>
          </cell>
          <cell r="BB296">
            <v>0</v>
          </cell>
          <cell r="BC296">
            <v>20287</v>
          </cell>
          <cell r="BD296">
            <v>30</v>
          </cell>
          <cell r="BH296">
            <v>0</v>
          </cell>
          <cell r="BL296">
            <v>0</v>
          </cell>
          <cell r="BN296">
            <v>0</v>
          </cell>
          <cell r="BO296">
            <v>1458.8799328906732</v>
          </cell>
          <cell r="BP296">
            <v>0.95018458435379216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W296">
            <v>0</v>
          </cell>
          <cell r="BY296">
            <v>0</v>
          </cell>
          <cell r="CA296">
            <v>0</v>
          </cell>
          <cell r="CE296">
            <v>0</v>
          </cell>
          <cell r="CF296">
            <v>0</v>
          </cell>
          <cell r="CH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S296">
            <v>0</v>
          </cell>
          <cell r="CW296">
            <v>0</v>
          </cell>
          <cell r="CY296">
            <v>0</v>
          </cell>
          <cell r="DD296">
            <v>0</v>
          </cell>
          <cell r="DF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U296">
            <v>0</v>
          </cell>
          <cell r="DW296">
            <v>0</v>
          </cell>
          <cell r="DY296">
            <v>0.49831649831649832</v>
          </cell>
          <cell r="DZ296">
            <v>0</v>
          </cell>
          <cell r="EA296">
            <v>5255</v>
          </cell>
          <cell r="EC296">
            <v>445</v>
          </cell>
          <cell r="EE296">
            <v>0</v>
          </cell>
          <cell r="EG296">
            <v>445</v>
          </cell>
          <cell r="EI296">
            <v>5255</v>
          </cell>
          <cell r="EK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3153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2102</v>
          </cell>
          <cell r="FH296">
            <v>0</v>
          </cell>
          <cell r="FI296">
            <v>0</v>
          </cell>
          <cell r="FJ296">
            <v>0</v>
          </cell>
          <cell r="FK296">
            <v>0</v>
          </cell>
          <cell r="FL296">
            <v>0</v>
          </cell>
          <cell r="FM296">
            <v>0</v>
          </cell>
          <cell r="FN296">
            <v>0</v>
          </cell>
          <cell r="FO296">
            <v>0</v>
          </cell>
          <cell r="FQ296">
            <v>0</v>
          </cell>
          <cell r="FS296">
            <v>0</v>
          </cell>
          <cell r="FU296">
            <v>0</v>
          </cell>
          <cell r="FV296">
            <v>0</v>
          </cell>
          <cell r="FW296">
            <v>0</v>
          </cell>
          <cell r="FX296">
            <v>0</v>
          </cell>
          <cell r="FY296">
            <v>0</v>
          </cell>
          <cell r="FZ296">
            <v>0</v>
          </cell>
          <cell r="GA296">
            <v>0</v>
          </cell>
          <cell r="GB296">
            <v>0</v>
          </cell>
          <cell r="GC296">
            <v>0</v>
          </cell>
          <cell r="GE296">
            <v>0</v>
          </cell>
          <cell r="GG296">
            <v>0</v>
          </cell>
          <cell r="GH296">
            <v>0</v>
          </cell>
          <cell r="GI296">
            <v>0</v>
          </cell>
          <cell r="GJ296">
            <v>0</v>
          </cell>
          <cell r="GK296">
            <v>0</v>
          </cell>
          <cell r="GL296">
            <v>0</v>
          </cell>
          <cell r="GM296">
            <v>0</v>
          </cell>
          <cell r="GO296">
            <v>0</v>
          </cell>
          <cell r="GQ296">
            <v>0</v>
          </cell>
          <cell r="HE296">
            <v>-287</v>
          </cell>
        </row>
        <row r="297">
          <cell r="A297">
            <v>288</v>
          </cell>
          <cell r="B297" t="str">
            <v>SUDBURY</v>
          </cell>
          <cell r="E297">
            <v>0</v>
          </cell>
          <cell r="F297">
            <v>0</v>
          </cell>
          <cell r="J297">
            <v>0</v>
          </cell>
          <cell r="K297">
            <v>0</v>
          </cell>
          <cell r="L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L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Z297">
            <v>0</v>
          </cell>
          <cell r="BB297">
            <v>0</v>
          </cell>
          <cell r="BC297">
            <v>0</v>
          </cell>
          <cell r="BD297">
            <v>0</v>
          </cell>
          <cell r="BH297">
            <v>0</v>
          </cell>
          <cell r="BL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2.4368600682593855</v>
          </cell>
          <cell r="BR297">
            <v>0</v>
          </cell>
          <cell r="BS297">
            <v>20981.365187713309</v>
          </cell>
          <cell r="BT297">
            <v>0</v>
          </cell>
          <cell r="BU297">
            <v>1822.7713310580205</v>
          </cell>
          <cell r="BW297">
            <v>0</v>
          </cell>
          <cell r="BY297">
            <v>1822.7713310580205</v>
          </cell>
          <cell r="CA297">
            <v>20981.365187713309</v>
          </cell>
          <cell r="CC297">
            <v>5</v>
          </cell>
          <cell r="CD297">
            <v>0</v>
          </cell>
          <cell r="CE297">
            <v>45960</v>
          </cell>
          <cell r="CF297">
            <v>0</v>
          </cell>
          <cell r="CG297">
            <v>3880</v>
          </cell>
          <cell r="CH297">
            <v>0</v>
          </cell>
          <cell r="CI297">
            <v>0</v>
          </cell>
          <cell r="CJ297">
            <v>0</v>
          </cell>
          <cell r="CK297">
            <v>3880</v>
          </cell>
          <cell r="CL297">
            <v>0</v>
          </cell>
          <cell r="CM297">
            <v>37567.634812286691</v>
          </cell>
          <cell r="CN297">
            <v>0</v>
          </cell>
          <cell r="CO297">
            <v>5</v>
          </cell>
          <cell r="CP297">
            <v>0</v>
          </cell>
          <cell r="CQ297">
            <v>45832</v>
          </cell>
          <cell r="CS297">
            <v>4055</v>
          </cell>
          <cell r="CU297">
            <v>0</v>
          </cell>
          <cell r="CW297">
            <v>4055</v>
          </cell>
          <cell r="CY297">
            <v>23380</v>
          </cell>
          <cell r="DA297">
            <v>3</v>
          </cell>
          <cell r="DB297">
            <v>0</v>
          </cell>
          <cell r="DC297">
            <v>28992</v>
          </cell>
          <cell r="DD297">
            <v>0</v>
          </cell>
          <cell r="DE297">
            <v>2547</v>
          </cell>
          <cell r="DF297">
            <v>0</v>
          </cell>
          <cell r="DG297">
            <v>0</v>
          </cell>
          <cell r="DH297">
            <v>0</v>
          </cell>
          <cell r="DI297">
            <v>2547</v>
          </cell>
          <cell r="DJ297">
            <v>0</v>
          </cell>
          <cell r="DK297">
            <v>9991</v>
          </cell>
          <cell r="DL297">
            <v>0</v>
          </cell>
          <cell r="DM297">
            <v>3.4489795918367347</v>
          </cell>
          <cell r="DN297">
            <v>0</v>
          </cell>
          <cell r="DO297">
            <v>34515</v>
          </cell>
          <cell r="DQ297">
            <v>3080</v>
          </cell>
          <cell r="DS297">
            <v>0</v>
          </cell>
          <cell r="DU297">
            <v>3080</v>
          </cell>
          <cell r="DW297">
            <v>5523</v>
          </cell>
          <cell r="DY297">
            <v>4</v>
          </cell>
          <cell r="DZ297">
            <v>0</v>
          </cell>
          <cell r="EA297">
            <v>29652</v>
          </cell>
          <cell r="EC297">
            <v>2679</v>
          </cell>
          <cell r="EE297">
            <v>10777</v>
          </cell>
          <cell r="EG297">
            <v>2679</v>
          </cell>
          <cell r="EI297">
            <v>3313.8</v>
          </cell>
          <cell r="EK297">
            <v>6</v>
          </cell>
          <cell r="EL297">
            <v>0</v>
          </cell>
          <cell r="EM297">
            <v>61730</v>
          </cell>
          <cell r="EN297">
            <v>0</v>
          </cell>
          <cell r="EO297">
            <v>5358</v>
          </cell>
          <cell r="EP297">
            <v>0</v>
          </cell>
          <cell r="EQ297">
            <v>0</v>
          </cell>
          <cell r="ER297">
            <v>0</v>
          </cell>
          <cell r="ES297">
            <v>5358</v>
          </cell>
          <cell r="ET297">
            <v>0</v>
          </cell>
          <cell r="EU297">
            <v>34287.199999999997</v>
          </cell>
          <cell r="EV297">
            <v>0</v>
          </cell>
          <cell r="EW297">
            <v>4.6484641638225259</v>
          </cell>
          <cell r="EX297">
            <v>0</v>
          </cell>
          <cell r="EY297">
            <v>49599</v>
          </cell>
          <cell r="EZ297">
            <v>0</v>
          </cell>
          <cell r="FA297">
            <v>4151</v>
          </cell>
          <cell r="FB297">
            <v>0</v>
          </cell>
          <cell r="FC297">
            <v>0</v>
          </cell>
          <cell r="FD297">
            <v>0</v>
          </cell>
          <cell r="FE297">
            <v>4151</v>
          </cell>
          <cell r="FF297">
            <v>0</v>
          </cell>
          <cell r="FG297">
            <v>8019.5</v>
          </cell>
          <cell r="FH297">
            <v>0</v>
          </cell>
          <cell r="FI297">
            <v>2</v>
          </cell>
          <cell r="FJ297">
            <v>0</v>
          </cell>
          <cell r="FK297">
            <v>22190</v>
          </cell>
          <cell r="FL297">
            <v>0</v>
          </cell>
          <cell r="FM297">
            <v>1777</v>
          </cell>
          <cell r="FN297">
            <v>0</v>
          </cell>
          <cell r="FO297">
            <v>0</v>
          </cell>
          <cell r="FQ297">
            <v>1777</v>
          </cell>
          <cell r="FS297">
            <v>7675.1109336225099</v>
          </cell>
          <cell r="FU297">
            <v>2</v>
          </cell>
          <cell r="FV297">
            <v>0</v>
          </cell>
          <cell r="FW297">
            <v>11464</v>
          </cell>
          <cell r="FX297">
            <v>0</v>
          </cell>
          <cell r="FY297">
            <v>883</v>
          </cell>
          <cell r="FZ297">
            <v>0</v>
          </cell>
          <cell r="GA297">
            <v>12347</v>
          </cell>
          <cell r="GB297">
            <v>0</v>
          </cell>
          <cell r="GC297">
            <v>883</v>
          </cell>
          <cell r="GE297">
            <v>7807.6996221512427</v>
          </cell>
          <cell r="GG297">
            <v>5</v>
          </cell>
          <cell r="GH297">
            <v>0</v>
          </cell>
          <cell r="GI297">
            <v>60185</v>
          </cell>
          <cell r="GJ297">
            <v>0</v>
          </cell>
          <cell r="GK297">
            <v>4430</v>
          </cell>
          <cell r="GL297">
            <v>0</v>
          </cell>
          <cell r="GM297">
            <v>0</v>
          </cell>
          <cell r="GO297">
            <v>4430</v>
          </cell>
          <cell r="GQ297">
            <v>46873.718296623214</v>
          </cell>
          <cell r="HE297">
            <v>-288</v>
          </cell>
        </row>
        <row r="298">
          <cell r="A298">
            <v>289</v>
          </cell>
          <cell r="B298" t="str">
            <v>SUNDERLAND</v>
          </cell>
          <cell r="E298">
            <v>0</v>
          </cell>
          <cell r="F298">
            <v>0</v>
          </cell>
          <cell r="J298">
            <v>0</v>
          </cell>
          <cell r="K298">
            <v>0</v>
          </cell>
          <cell r="L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0.42</v>
          </cell>
          <cell r="X298">
            <v>0</v>
          </cell>
          <cell r="Y298">
            <v>2258</v>
          </cell>
          <cell r="Z298">
            <v>0</v>
          </cell>
          <cell r="AA298">
            <v>0</v>
          </cell>
          <cell r="AB298">
            <v>0</v>
          </cell>
          <cell r="AC298">
            <v>2258</v>
          </cell>
          <cell r="AD298">
            <v>0</v>
          </cell>
          <cell r="AE298">
            <v>0</v>
          </cell>
          <cell r="AL298">
            <v>1355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903</v>
          </cell>
          <cell r="AZ298">
            <v>0</v>
          </cell>
          <cell r="BB298">
            <v>0</v>
          </cell>
          <cell r="BC298">
            <v>0</v>
          </cell>
          <cell r="BD298">
            <v>0</v>
          </cell>
          <cell r="BH298">
            <v>0</v>
          </cell>
          <cell r="BL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W298">
            <v>0</v>
          </cell>
          <cell r="BY298">
            <v>0</v>
          </cell>
          <cell r="CA298">
            <v>0</v>
          </cell>
          <cell r="CE298">
            <v>0</v>
          </cell>
          <cell r="CF298">
            <v>0</v>
          </cell>
          <cell r="CH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S298">
            <v>0</v>
          </cell>
          <cell r="CW298">
            <v>0</v>
          </cell>
          <cell r="CY298">
            <v>0</v>
          </cell>
          <cell r="DD298">
            <v>0</v>
          </cell>
          <cell r="DF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1</v>
          </cell>
          <cell r="DN298">
            <v>0</v>
          </cell>
          <cell r="DO298">
            <v>13220</v>
          </cell>
          <cell r="DQ298">
            <v>893</v>
          </cell>
          <cell r="DS298">
            <v>0</v>
          </cell>
          <cell r="DU298">
            <v>893</v>
          </cell>
          <cell r="DW298">
            <v>13220</v>
          </cell>
          <cell r="DY298">
            <v>1</v>
          </cell>
          <cell r="DZ298">
            <v>0</v>
          </cell>
          <cell r="EA298">
            <v>10432</v>
          </cell>
          <cell r="EC298">
            <v>893</v>
          </cell>
          <cell r="EE298">
            <v>0</v>
          </cell>
          <cell r="EG298">
            <v>893</v>
          </cell>
          <cell r="EI298">
            <v>7932</v>
          </cell>
          <cell r="EK298">
            <v>1.9965034965034965</v>
          </cell>
          <cell r="EL298">
            <v>0</v>
          </cell>
          <cell r="EM298">
            <v>18988</v>
          </cell>
          <cell r="EN298">
            <v>0</v>
          </cell>
          <cell r="EO298">
            <v>1340</v>
          </cell>
          <cell r="EP298">
            <v>0</v>
          </cell>
          <cell r="EQ298">
            <v>6411</v>
          </cell>
          <cell r="ER298">
            <v>0</v>
          </cell>
          <cell r="ES298">
            <v>1340</v>
          </cell>
          <cell r="ET298">
            <v>0</v>
          </cell>
          <cell r="EU298">
            <v>13844</v>
          </cell>
          <cell r="EV298">
            <v>0</v>
          </cell>
          <cell r="EW298">
            <v>2</v>
          </cell>
          <cell r="EX298">
            <v>0</v>
          </cell>
          <cell r="EY298">
            <v>12231</v>
          </cell>
          <cell r="EZ298">
            <v>0</v>
          </cell>
          <cell r="FA298">
            <v>893</v>
          </cell>
          <cell r="FB298">
            <v>0</v>
          </cell>
          <cell r="FC298">
            <v>13124</v>
          </cell>
          <cell r="FD298">
            <v>0</v>
          </cell>
          <cell r="FE298">
            <v>893</v>
          </cell>
          <cell r="FF298">
            <v>0</v>
          </cell>
          <cell r="FG298">
            <v>2139</v>
          </cell>
          <cell r="FH298">
            <v>0</v>
          </cell>
          <cell r="FI298">
            <v>1</v>
          </cell>
          <cell r="FJ298">
            <v>0</v>
          </cell>
          <cell r="FK298">
            <v>12378</v>
          </cell>
          <cell r="FL298">
            <v>0</v>
          </cell>
          <cell r="FM298">
            <v>893</v>
          </cell>
          <cell r="FN298">
            <v>0</v>
          </cell>
          <cell r="FO298">
            <v>0</v>
          </cell>
          <cell r="FQ298">
            <v>893</v>
          </cell>
          <cell r="FS298">
            <v>2187.8301133812652</v>
          </cell>
          <cell r="FU298">
            <v>1.4982698961937717</v>
          </cell>
          <cell r="FV298">
            <v>0</v>
          </cell>
          <cell r="FW298">
            <v>25521</v>
          </cell>
          <cell r="FX298">
            <v>0</v>
          </cell>
          <cell r="FY298">
            <v>1338</v>
          </cell>
          <cell r="FZ298">
            <v>0</v>
          </cell>
          <cell r="GA298">
            <v>0</v>
          </cell>
          <cell r="GB298">
            <v>0</v>
          </cell>
          <cell r="GC298">
            <v>1338</v>
          </cell>
          <cell r="GE298">
            <v>14914.171530248686</v>
          </cell>
          <cell r="GG298">
            <v>2.4895104895104896</v>
          </cell>
          <cell r="GH298">
            <v>0</v>
          </cell>
          <cell r="GI298">
            <v>35431</v>
          </cell>
          <cell r="GJ298">
            <v>0</v>
          </cell>
          <cell r="GK298">
            <v>2222</v>
          </cell>
          <cell r="GL298">
            <v>0</v>
          </cell>
          <cell r="GM298">
            <v>0</v>
          </cell>
          <cell r="GO298">
            <v>2222</v>
          </cell>
          <cell r="GQ298">
            <v>9534.2572672879469</v>
          </cell>
          <cell r="HE298">
            <v>-289</v>
          </cell>
        </row>
        <row r="299">
          <cell r="A299">
            <v>290</v>
          </cell>
          <cell r="B299" t="str">
            <v>SUTTON</v>
          </cell>
          <cell r="E299">
            <v>0</v>
          </cell>
          <cell r="F299">
            <v>0</v>
          </cell>
          <cell r="J299">
            <v>0</v>
          </cell>
          <cell r="K299">
            <v>0</v>
          </cell>
          <cell r="L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3.45</v>
          </cell>
          <cell r="X299">
            <v>0</v>
          </cell>
          <cell r="Y299">
            <v>20082</v>
          </cell>
          <cell r="Z299">
            <v>0</v>
          </cell>
          <cell r="AA299">
            <v>0</v>
          </cell>
          <cell r="AB299">
            <v>0</v>
          </cell>
          <cell r="AC299">
            <v>20082</v>
          </cell>
          <cell r="AD299">
            <v>0</v>
          </cell>
          <cell r="AE299">
            <v>0</v>
          </cell>
          <cell r="AF299">
            <v>3</v>
          </cell>
          <cell r="AG299">
            <v>0</v>
          </cell>
          <cell r="AH299">
            <v>16716</v>
          </cell>
          <cell r="AJ299">
            <v>0</v>
          </cell>
          <cell r="AL299">
            <v>12049</v>
          </cell>
          <cell r="AN299">
            <v>0</v>
          </cell>
          <cell r="AO299">
            <v>5</v>
          </cell>
          <cell r="AP299">
            <v>0</v>
          </cell>
          <cell r="AQ299">
            <v>31270</v>
          </cell>
          <cell r="AR299">
            <v>0</v>
          </cell>
          <cell r="AS299">
            <v>0</v>
          </cell>
          <cell r="AT299">
            <v>0</v>
          </cell>
          <cell r="AU299">
            <v>22587</v>
          </cell>
          <cell r="AW299">
            <v>4</v>
          </cell>
          <cell r="AY299">
            <v>24960</v>
          </cell>
          <cell r="AZ299">
            <v>0</v>
          </cell>
          <cell r="BA299">
            <v>0</v>
          </cell>
          <cell r="BB299">
            <v>0</v>
          </cell>
          <cell r="BC299">
            <v>7774</v>
          </cell>
          <cell r="BD299">
            <v>11</v>
          </cell>
          <cell r="BE299">
            <v>1</v>
          </cell>
          <cell r="BF299">
            <v>0</v>
          </cell>
          <cell r="BG299">
            <v>6094</v>
          </cell>
          <cell r="BH299">
            <v>0</v>
          </cell>
          <cell r="BI299">
            <v>1</v>
          </cell>
          <cell r="BJ299">
            <v>0</v>
          </cell>
          <cell r="BK299">
            <v>5264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1.1140939597315436</v>
          </cell>
          <cell r="BR299">
            <v>0</v>
          </cell>
          <cell r="BS299">
            <v>7813.8584021674469</v>
          </cell>
          <cell r="BT299">
            <v>0</v>
          </cell>
          <cell r="BU299">
            <v>833.34228187919462</v>
          </cell>
          <cell r="BW299">
            <v>0</v>
          </cell>
          <cell r="BY299">
            <v>833.34228187919462</v>
          </cell>
          <cell r="CA299">
            <v>2549.8584021674469</v>
          </cell>
          <cell r="CC299">
            <v>2</v>
          </cell>
          <cell r="CD299">
            <v>0</v>
          </cell>
          <cell r="CE299">
            <v>14374</v>
          </cell>
          <cell r="CF299">
            <v>0</v>
          </cell>
          <cell r="CG299">
            <v>1552</v>
          </cell>
          <cell r="CH299">
            <v>0</v>
          </cell>
          <cell r="CI299">
            <v>0</v>
          </cell>
          <cell r="CJ299">
            <v>0</v>
          </cell>
          <cell r="CK299">
            <v>1552</v>
          </cell>
          <cell r="CL299">
            <v>0</v>
          </cell>
          <cell r="CM299">
            <v>8090.1415978325531</v>
          </cell>
          <cell r="CN299">
            <v>0</v>
          </cell>
          <cell r="CO299">
            <v>3</v>
          </cell>
          <cell r="CP299">
            <v>0</v>
          </cell>
          <cell r="CQ299">
            <v>22572</v>
          </cell>
          <cell r="CS299">
            <v>2433</v>
          </cell>
          <cell r="CU299">
            <v>0</v>
          </cell>
          <cell r="CW299">
            <v>2433</v>
          </cell>
          <cell r="CY299">
            <v>13154</v>
          </cell>
          <cell r="DA299">
            <v>3.564189189189189</v>
          </cell>
          <cell r="DB299">
            <v>0</v>
          </cell>
          <cell r="DC299">
            <v>27790</v>
          </cell>
          <cell r="DD299">
            <v>0</v>
          </cell>
          <cell r="DE299">
            <v>3026</v>
          </cell>
          <cell r="DF299">
            <v>0</v>
          </cell>
          <cell r="DG299">
            <v>0</v>
          </cell>
          <cell r="DH299">
            <v>0</v>
          </cell>
          <cell r="DI299">
            <v>3026</v>
          </cell>
          <cell r="DJ299">
            <v>0</v>
          </cell>
          <cell r="DK299">
            <v>12761</v>
          </cell>
          <cell r="DL299">
            <v>0</v>
          </cell>
          <cell r="DM299">
            <v>5</v>
          </cell>
          <cell r="DN299">
            <v>0</v>
          </cell>
          <cell r="DO299">
            <v>41115</v>
          </cell>
          <cell r="DQ299">
            <v>4465</v>
          </cell>
          <cell r="DS299">
            <v>0</v>
          </cell>
          <cell r="DU299">
            <v>4465</v>
          </cell>
          <cell r="DW299">
            <v>19735</v>
          </cell>
          <cell r="DY299">
            <v>1.4537771450523129</v>
          </cell>
          <cell r="DZ299">
            <v>0</v>
          </cell>
          <cell r="EA299">
            <v>14345</v>
          </cell>
          <cell r="EC299">
            <v>1298</v>
          </cell>
          <cell r="EE299">
            <v>0</v>
          </cell>
          <cell r="EG299">
            <v>1298</v>
          </cell>
          <cell r="EI299">
            <v>10082.200000000001</v>
          </cell>
          <cell r="EK299">
            <v>1</v>
          </cell>
          <cell r="EL299">
            <v>0</v>
          </cell>
          <cell r="EM299">
            <v>9263</v>
          </cell>
          <cell r="EN299">
            <v>0</v>
          </cell>
          <cell r="EO299">
            <v>893</v>
          </cell>
          <cell r="EP299">
            <v>0</v>
          </cell>
          <cell r="EQ299">
            <v>0</v>
          </cell>
          <cell r="ER299">
            <v>0</v>
          </cell>
          <cell r="ES299">
            <v>893</v>
          </cell>
          <cell r="ET299">
            <v>0</v>
          </cell>
          <cell r="EU299">
            <v>5330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0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Q299">
            <v>0</v>
          </cell>
          <cell r="FS299">
            <v>0</v>
          </cell>
          <cell r="FU299">
            <v>0</v>
          </cell>
          <cell r="FV299">
            <v>0</v>
          </cell>
          <cell r="FW299">
            <v>0</v>
          </cell>
          <cell r="FX299">
            <v>0</v>
          </cell>
          <cell r="FY299">
            <v>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E299">
            <v>0</v>
          </cell>
          <cell r="GG299">
            <v>0.61300309597523217</v>
          </cell>
          <cell r="GH299">
            <v>0</v>
          </cell>
          <cell r="GI299">
            <v>6409</v>
          </cell>
          <cell r="GJ299">
            <v>0</v>
          </cell>
          <cell r="GK299">
            <v>547</v>
          </cell>
          <cell r="GL299">
            <v>0</v>
          </cell>
          <cell r="GM299">
            <v>0</v>
          </cell>
          <cell r="GO299">
            <v>547</v>
          </cell>
          <cell r="GQ299">
            <v>6165.9994779059998</v>
          </cell>
          <cell r="HE299">
            <v>-290</v>
          </cell>
        </row>
        <row r="300">
          <cell r="A300">
            <v>291</v>
          </cell>
          <cell r="B300" t="str">
            <v>SWAMPSCOTT</v>
          </cell>
          <cell r="C300">
            <v>4</v>
          </cell>
          <cell r="D300">
            <v>23232</v>
          </cell>
          <cell r="E300">
            <v>0</v>
          </cell>
          <cell r="F300">
            <v>0</v>
          </cell>
          <cell r="G300">
            <v>11616</v>
          </cell>
          <cell r="I300">
            <v>6</v>
          </cell>
          <cell r="J300">
            <v>34662</v>
          </cell>
          <cell r="K300">
            <v>0</v>
          </cell>
          <cell r="L300">
            <v>0</v>
          </cell>
          <cell r="M300">
            <v>13866</v>
          </cell>
          <cell r="O300">
            <v>10.17</v>
          </cell>
          <cell r="P300">
            <v>0</v>
          </cell>
          <cell r="Q300">
            <v>61183</v>
          </cell>
          <cell r="R300">
            <v>0</v>
          </cell>
          <cell r="S300">
            <v>0</v>
          </cell>
          <cell r="U300">
            <v>0</v>
          </cell>
          <cell r="V300">
            <v>24469</v>
          </cell>
          <cell r="W300">
            <v>9</v>
          </cell>
          <cell r="X300">
            <v>0</v>
          </cell>
          <cell r="Y300">
            <v>56160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8</v>
          </cell>
          <cell r="AG300">
            <v>0</v>
          </cell>
          <cell r="AH300">
            <v>53896</v>
          </cell>
          <cell r="AJ300">
            <v>0</v>
          </cell>
          <cell r="AL300">
            <v>0</v>
          </cell>
          <cell r="AN300">
            <v>0</v>
          </cell>
          <cell r="AO300">
            <v>4</v>
          </cell>
          <cell r="AP300">
            <v>0</v>
          </cell>
          <cell r="AQ300">
            <v>28924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W300">
            <v>3</v>
          </cell>
          <cell r="AY300">
            <v>23253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4</v>
          </cell>
          <cell r="BF300">
            <v>0</v>
          </cell>
          <cell r="BG300">
            <v>32640</v>
          </cell>
          <cell r="BH300">
            <v>0</v>
          </cell>
          <cell r="BI300">
            <v>5</v>
          </cell>
          <cell r="BJ300">
            <v>0</v>
          </cell>
          <cell r="BK300">
            <v>41165</v>
          </cell>
          <cell r="BL300">
            <v>0</v>
          </cell>
          <cell r="BM300">
            <v>0</v>
          </cell>
          <cell r="BN300">
            <v>0</v>
          </cell>
          <cell r="BO300">
            <v>4330.2698309962761</v>
          </cell>
          <cell r="BP300">
            <v>2.8203524818882215</v>
          </cell>
          <cell r="BQ300">
            <v>5.4158075601374573</v>
          </cell>
          <cell r="BR300">
            <v>0</v>
          </cell>
          <cell r="BS300">
            <v>43382.266744893808</v>
          </cell>
          <cell r="BT300">
            <v>0</v>
          </cell>
          <cell r="BU300">
            <v>3303.0240549828177</v>
          </cell>
          <cell r="BW300">
            <v>10572.310990477896</v>
          </cell>
          <cell r="BY300">
            <v>3303.0240549828177</v>
          </cell>
          <cell r="CA300">
            <v>11087.066744893807</v>
          </cell>
          <cell r="CC300">
            <v>14.261016949152541</v>
          </cell>
          <cell r="CD300">
            <v>0</v>
          </cell>
          <cell r="CE300">
            <v>130276.23050847457</v>
          </cell>
          <cell r="CF300">
            <v>0</v>
          </cell>
          <cell r="CG300">
            <v>10290.549152542373</v>
          </cell>
          <cell r="CH300">
            <v>0</v>
          </cell>
          <cell r="CI300">
            <v>10600</v>
          </cell>
          <cell r="CJ300">
            <v>0</v>
          </cell>
          <cell r="CK300">
            <v>10290.549152542373</v>
          </cell>
          <cell r="CL300">
            <v>0</v>
          </cell>
          <cell r="CM300">
            <v>91633.963763580774</v>
          </cell>
          <cell r="CN300">
            <v>0</v>
          </cell>
          <cell r="CO300">
            <v>15</v>
          </cell>
          <cell r="CP300">
            <v>0</v>
          </cell>
          <cell r="CQ300">
            <v>137925</v>
          </cell>
          <cell r="CS300">
            <v>12165</v>
          </cell>
          <cell r="CU300">
            <v>0</v>
          </cell>
          <cell r="CW300">
            <v>12165</v>
          </cell>
          <cell r="CY300">
            <v>60671.769491525425</v>
          </cell>
          <cell r="DA300">
            <v>41.711864406779661</v>
          </cell>
          <cell r="DB300">
            <v>0</v>
          </cell>
          <cell r="DC300">
            <v>397302</v>
          </cell>
          <cell r="DD300">
            <v>0</v>
          </cell>
          <cell r="DE300">
            <v>35411</v>
          </cell>
          <cell r="DF300">
            <v>0</v>
          </cell>
          <cell r="DG300">
            <v>0</v>
          </cell>
          <cell r="DH300">
            <v>0</v>
          </cell>
          <cell r="DI300">
            <v>35411</v>
          </cell>
          <cell r="DJ300">
            <v>0</v>
          </cell>
          <cell r="DK300">
            <v>298724</v>
          </cell>
          <cell r="DL300">
            <v>0</v>
          </cell>
          <cell r="DM300">
            <v>51.829579004920724</v>
          </cell>
          <cell r="DN300">
            <v>0</v>
          </cell>
          <cell r="DO300">
            <v>535193</v>
          </cell>
          <cell r="DQ300">
            <v>45785</v>
          </cell>
          <cell r="DS300">
            <v>7018</v>
          </cell>
          <cell r="DU300">
            <v>45785</v>
          </cell>
          <cell r="DW300">
            <v>296576.70779661019</v>
          </cell>
          <cell r="DY300">
            <v>52.009933774834437</v>
          </cell>
          <cell r="DZ300">
            <v>0</v>
          </cell>
          <cell r="EA300">
            <v>554053</v>
          </cell>
          <cell r="EC300">
            <v>46283</v>
          </cell>
          <cell r="EE300">
            <v>0</v>
          </cell>
          <cell r="EG300">
            <v>46283</v>
          </cell>
          <cell r="EI300">
            <v>205345.4</v>
          </cell>
          <cell r="EK300">
            <v>31</v>
          </cell>
          <cell r="EL300">
            <v>0</v>
          </cell>
          <cell r="EM300">
            <v>323754</v>
          </cell>
          <cell r="EN300">
            <v>0</v>
          </cell>
          <cell r="EO300">
            <v>27672</v>
          </cell>
          <cell r="EP300">
            <v>0</v>
          </cell>
          <cell r="EQ300">
            <v>0</v>
          </cell>
          <cell r="ER300">
            <v>0</v>
          </cell>
          <cell r="ES300">
            <v>27672</v>
          </cell>
          <cell r="ET300">
            <v>0</v>
          </cell>
          <cell r="EU300">
            <v>66472.399999999994</v>
          </cell>
          <cell r="EV300">
            <v>0</v>
          </cell>
          <cell r="EW300">
            <v>36.831615120274911</v>
          </cell>
          <cell r="EX300">
            <v>0</v>
          </cell>
          <cell r="EY300">
            <v>388666</v>
          </cell>
          <cell r="EZ300">
            <v>0</v>
          </cell>
          <cell r="FA300">
            <v>32890</v>
          </cell>
          <cell r="FB300">
            <v>0</v>
          </cell>
          <cell r="FC300">
            <v>0</v>
          </cell>
          <cell r="FD300">
            <v>0</v>
          </cell>
          <cell r="FE300">
            <v>32890</v>
          </cell>
          <cell r="FF300">
            <v>0</v>
          </cell>
          <cell r="FG300">
            <v>72456</v>
          </cell>
          <cell r="FH300">
            <v>0</v>
          </cell>
          <cell r="FI300">
            <v>23</v>
          </cell>
          <cell r="FJ300">
            <v>0</v>
          </cell>
          <cell r="FK300">
            <v>261503</v>
          </cell>
          <cell r="FL300">
            <v>0</v>
          </cell>
          <cell r="FM300">
            <v>20526</v>
          </cell>
          <cell r="FN300">
            <v>0</v>
          </cell>
          <cell r="FO300">
            <v>0</v>
          </cell>
          <cell r="FQ300">
            <v>20526</v>
          </cell>
          <cell r="FS300">
            <v>15531.105459296226</v>
          </cell>
          <cell r="FU300">
            <v>15.100671140939598</v>
          </cell>
          <cell r="FV300">
            <v>0</v>
          </cell>
          <cell r="FW300">
            <v>166501</v>
          </cell>
          <cell r="FX300">
            <v>0</v>
          </cell>
          <cell r="FY300">
            <v>12971</v>
          </cell>
          <cell r="FZ300">
            <v>0</v>
          </cell>
          <cell r="GA300">
            <v>7066</v>
          </cell>
          <cell r="GB300">
            <v>0</v>
          </cell>
          <cell r="GC300">
            <v>12971</v>
          </cell>
          <cell r="GE300">
            <v>15799.407627441908</v>
          </cell>
          <cell r="GG300">
            <v>15.966101694915254</v>
          </cell>
          <cell r="GH300">
            <v>0</v>
          </cell>
          <cell r="GI300">
            <v>195391</v>
          </cell>
          <cell r="GJ300">
            <v>0</v>
          </cell>
          <cell r="GK300">
            <v>14257</v>
          </cell>
          <cell r="GL300">
            <v>0</v>
          </cell>
          <cell r="GM300">
            <v>0</v>
          </cell>
          <cell r="GO300">
            <v>14257</v>
          </cell>
          <cell r="GQ300">
            <v>27794.620832689081</v>
          </cell>
          <cell r="HE300">
            <v>-291</v>
          </cell>
        </row>
        <row r="301">
          <cell r="A301">
            <v>292</v>
          </cell>
          <cell r="B301" t="str">
            <v>SWANSEA</v>
          </cell>
          <cell r="C301">
            <v>2</v>
          </cell>
          <cell r="D301">
            <v>10854</v>
          </cell>
          <cell r="E301">
            <v>0</v>
          </cell>
          <cell r="F301">
            <v>0</v>
          </cell>
          <cell r="G301">
            <v>5427</v>
          </cell>
          <cell r="I301">
            <v>4</v>
          </cell>
          <cell r="J301">
            <v>22008</v>
          </cell>
          <cell r="K301">
            <v>0</v>
          </cell>
          <cell r="L301">
            <v>0</v>
          </cell>
          <cell r="M301">
            <v>0</v>
          </cell>
          <cell r="O301">
            <v>3</v>
          </cell>
          <cell r="P301">
            <v>0</v>
          </cell>
          <cell r="Q301">
            <v>17139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3</v>
          </cell>
          <cell r="X301">
            <v>0</v>
          </cell>
          <cell r="Y301">
            <v>18375</v>
          </cell>
          <cell r="Z301">
            <v>0</v>
          </cell>
          <cell r="AA301">
            <v>0</v>
          </cell>
          <cell r="AB301">
            <v>0</v>
          </cell>
          <cell r="AC301">
            <v>1236</v>
          </cell>
          <cell r="AD301">
            <v>0</v>
          </cell>
          <cell r="AE301">
            <v>0</v>
          </cell>
          <cell r="AF301">
            <v>6</v>
          </cell>
          <cell r="AG301">
            <v>0</v>
          </cell>
          <cell r="AH301">
            <v>36906</v>
          </cell>
          <cell r="AJ301">
            <v>0</v>
          </cell>
          <cell r="AL301">
            <v>19273</v>
          </cell>
          <cell r="AN301">
            <v>0</v>
          </cell>
          <cell r="AO301">
            <v>2</v>
          </cell>
          <cell r="AP301">
            <v>0</v>
          </cell>
          <cell r="AQ301">
            <v>13226</v>
          </cell>
          <cell r="AR301">
            <v>0</v>
          </cell>
          <cell r="AS301">
            <v>0</v>
          </cell>
          <cell r="AT301">
            <v>0</v>
          </cell>
          <cell r="AU301">
            <v>11614</v>
          </cell>
          <cell r="AW301">
            <v>3</v>
          </cell>
          <cell r="AY301">
            <v>20739</v>
          </cell>
          <cell r="AZ301">
            <v>0</v>
          </cell>
          <cell r="BA301">
            <v>0</v>
          </cell>
          <cell r="BB301">
            <v>0</v>
          </cell>
          <cell r="BC301">
            <v>13287</v>
          </cell>
          <cell r="BD301">
            <v>19</v>
          </cell>
          <cell r="BE301">
            <v>5</v>
          </cell>
          <cell r="BF301">
            <v>0</v>
          </cell>
          <cell r="BG301">
            <v>36190</v>
          </cell>
          <cell r="BH301">
            <v>0</v>
          </cell>
          <cell r="BI301">
            <v>6.21</v>
          </cell>
          <cell r="BJ301">
            <v>0</v>
          </cell>
          <cell r="BK301">
            <v>44830</v>
          </cell>
          <cell r="BL301">
            <v>0</v>
          </cell>
          <cell r="BM301">
            <v>0</v>
          </cell>
          <cell r="BN301">
            <v>0</v>
          </cell>
          <cell r="BO301">
            <v>6397.5261867566969</v>
          </cell>
          <cell r="BP301">
            <v>4.1667793377691851</v>
          </cell>
          <cell r="BQ301">
            <v>4</v>
          </cell>
          <cell r="BR301">
            <v>0</v>
          </cell>
          <cell r="BS301">
            <v>31418.353059277899</v>
          </cell>
          <cell r="BT301">
            <v>0</v>
          </cell>
          <cell r="BU301">
            <v>2992</v>
          </cell>
          <cell r="BW301">
            <v>0</v>
          </cell>
          <cell r="BY301">
            <v>2992</v>
          </cell>
          <cell r="CA301">
            <v>11364.4</v>
          </cell>
          <cell r="CC301">
            <v>5</v>
          </cell>
          <cell r="CD301">
            <v>0</v>
          </cell>
          <cell r="CE301">
            <v>36545</v>
          </cell>
          <cell r="CF301">
            <v>0</v>
          </cell>
          <cell r="CG301">
            <v>3880</v>
          </cell>
          <cell r="CH301">
            <v>0</v>
          </cell>
          <cell r="CI301">
            <v>0</v>
          </cell>
          <cell r="CJ301">
            <v>0</v>
          </cell>
          <cell r="CK301">
            <v>3880</v>
          </cell>
          <cell r="CL301">
            <v>0</v>
          </cell>
          <cell r="CM301">
            <v>8582.6469407221011</v>
          </cell>
          <cell r="CN301">
            <v>0</v>
          </cell>
          <cell r="CO301">
            <v>4</v>
          </cell>
          <cell r="CP301">
            <v>0</v>
          </cell>
          <cell r="CQ301">
            <v>33284</v>
          </cell>
          <cell r="CS301">
            <v>3244</v>
          </cell>
          <cell r="CU301">
            <v>0</v>
          </cell>
          <cell r="CW301">
            <v>3244</v>
          </cell>
          <cell r="CY301">
            <v>3076</v>
          </cell>
          <cell r="DA301">
            <v>5</v>
          </cell>
          <cell r="DB301">
            <v>0</v>
          </cell>
          <cell r="DC301">
            <v>53760</v>
          </cell>
          <cell r="DD301">
            <v>0</v>
          </cell>
          <cell r="DE301">
            <v>4245</v>
          </cell>
          <cell r="DF301">
            <v>0</v>
          </cell>
          <cell r="DG301">
            <v>0</v>
          </cell>
          <cell r="DH301">
            <v>0</v>
          </cell>
          <cell r="DI301">
            <v>4245</v>
          </cell>
          <cell r="DJ301">
            <v>0</v>
          </cell>
          <cell r="DK301">
            <v>22527</v>
          </cell>
          <cell r="DL301">
            <v>0</v>
          </cell>
          <cell r="DM301">
            <v>6.8362031952635984</v>
          </cell>
          <cell r="DN301">
            <v>0</v>
          </cell>
          <cell r="DO301">
            <v>78063</v>
          </cell>
          <cell r="DQ301">
            <v>6105</v>
          </cell>
          <cell r="DS301">
            <v>0</v>
          </cell>
          <cell r="DU301">
            <v>6105</v>
          </cell>
          <cell r="DW301">
            <v>36588.6</v>
          </cell>
          <cell r="DY301">
            <v>6.2325581395348841</v>
          </cell>
          <cell r="DZ301">
            <v>0</v>
          </cell>
          <cell r="EA301">
            <v>68602</v>
          </cell>
          <cell r="EC301">
            <v>5566</v>
          </cell>
          <cell r="EE301">
            <v>0</v>
          </cell>
          <cell r="EG301">
            <v>5566</v>
          </cell>
          <cell r="EI301">
            <v>22772.2</v>
          </cell>
          <cell r="EK301">
            <v>8</v>
          </cell>
          <cell r="EL301">
            <v>0</v>
          </cell>
          <cell r="EM301">
            <v>92144</v>
          </cell>
          <cell r="EN301">
            <v>0</v>
          </cell>
          <cell r="EO301">
            <v>7144</v>
          </cell>
          <cell r="EP301">
            <v>0</v>
          </cell>
          <cell r="EQ301">
            <v>0</v>
          </cell>
          <cell r="ER301">
            <v>0</v>
          </cell>
          <cell r="ES301">
            <v>7144</v>
          </cell>
          <cell r="ET301">
            <v>0</v>
          </cell>
          <cell r="EU301">
            <v>33263.199999999997</v>
          </cell>
          <cell r="EV301">
            <v>0</v>
          </cell>
          <cell r="EW301">
            <v>8.7070707070707076</v>
          </cell>
          <cell r="EX301">
            <v>0</v>
          </cell>
          <cell r="EY301">
            <v>105600</v>
          </cell>
          <cell r="EZ301">
            <v>0</v>
          </cell>
          <cell r="FA301">
            <v>7775</v>
          </cell>
          <cell r="FB301">
            <v>0</v>
          </cell>
          <cell r="FC301">
            <v>0</v>
          </cell>
          <cell r="FD301">
            <v>0</v>
          </cell>
          <cell r="FE301">
            <v>7775</v>
          </cell>
          <cell r="FF301">
            <v>0</v>
          </cell>
          <cell r="FG301">
            <v>19341.5</v>
          </cell>
          <cell r="FH301">
            <v>0</v>
          </cell>
          <cell r="FI301">
            <v>6</v>
          </cell>
          <cell r="FJ301">
            <v>0</v>
          </cell>
          <cell r="FK301">
            <v>65760</v>
          </cell>
          <cell r="FL301">
            <v>0</v>
          </cell>
          <cell r="FM301">
            <v>5358</v>
          </cell>
          <cell r="FN301">
            <v>0</v>
          </cell>
          <cell r="FO301">
            <v>0</v>
          </cell>
          <cell r="FQ301">
            <v>5358</v>
          </cell>
          <cell r="FS301">
            <v>8852.2898660192532</v>
          </cell>
          <cell r="FU301">
            <v>7</v>
          </cell>
          <cell r="FV301">
            <v>0</v>
          </cell>
          <cell r="FW301">
            <v>82754</v>
          </cell>
          <cell r="FX301">
            <v>0</v>
          </cell>
          <cell r="FY301">
            <v>6251</v>
          </cell>
          <cell r="FZ301">
            <v>0</v>
          </cell>
          <cell r="GA301">
            <v>0</v>
          </cell>
          <cell r="GB301">
            <v>0</v>
          </cell>
          <cell r="GC301">
            <v>6251</v>
          </cell>
          <cell r="GE301">
            <v>25550.391549838037</v>
          </cell>
          <cell r="GG301">
            <v>6.1486486486486482</v>
          </cell>
          <cell r="GH301">
            <v>0</v>
          </cell>
          <cell r="GI301">
            <v>71761</v>
          </cell>
          <cell r="GJ301">
            <v>0</v>
          </cell>
          <cell r="GK301">
            <v>5491</v>
          </cell>
          <cell r="GL301">
            <v>0</v>
          </cell>
          <cell r="GM301">
            <v>0</v>
          </cell>
          <cell r="GO301">
            <v>5491</v>
          </cell>
          <cell r="GQ301">
            <v>0</v>
          </cell>
          <cell r="HE301">
            <v>-292</v>
          </cell>
        </row>
        <row r="302">
          <cell r="A302">
            <v>293</v>
          </cell>
          <cell r="B302" t="str">
            <v>TAUNTON</v>
          </cell>
          <cell r="E302">
            <v>0</v>
          </cell>
          <cell r="F302">
            <v>0</v>
          </cell>
          <cell r="I302">
            <v>6</v>
          </cell>
          <cell r="J302">
            <v>33294</v>
          </cell>
          <cell r="K302">
            <v>0</v>
          </cell>
          <cell r="L302">
            <v>12440</v>
          </cell>
          <cell r="M302">
            <v>0</v>
          </cell>
          <cell r="O302">
            <v>1.96</v>
          </cell>
          <cell r="P302">
            <v>0</v>
          </cell>
          <cell r="Q302">
            <v>11510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3</v>
          </cell>
          <cell r="X302">
            <v>0</v>
          </cell>
          <cell r="Y302">
            <v>18087</v>
          </cell>
          <cell r="Z302">
            <v>0</v>
          </cell>
          <cell r="AA302">
            <v>0</v>
          </cell>
          <cell r="AB302">
            <v>0</v>
          </cell>
          <cell r="AC302">
            <v>6577</v>
          </cell>
          <cell r="AD302">
            <v>0</v>
          </cell>
          <cell r="AE302">
            <v>0</v>
          </cell>
          <cell r="AF302">
            <v>1</v>
          </cell>
          <cell r="AG302">
            <v>0</v>
          </cell>
          <cell r="AH302">
            <v>6117</v>
          </cell>
          <cell r="AJ302">
            <v>0</v>
          </cell>
          <cell r="AL302">
            <v>3946</v>
          </cell>
          <cell r="AN302">
            <v>0</v>
          </cell>
          <cell r="AO302">
            <v>1</v>
          </cell>
          <cell r="AP302">
            <v>0</v>
          </cell>
          <cell r="AQ302">
            <v>6686</v>
          </cell>
          <cell r="AR302">
            <v>0</v>
          </cell>
          <cell r="AS302">
            <v>0</v>
          </cell>
          <cell r="AT302">
            <v>0</v>
          </cell>
          <cell r="AU302">
            <v>3200</v>
          </cell>
          <cell r="AW302">
            <v>1</v>
          </cell>
          <cell r="AY302">
            <v>7025</v>
          </cell>
          <cell r="AZ302">
            <v>0</v>
          </cell>
          <cell r="BA302">
            <v>0</v>
          </cell>
          <cell r="BB302">
            <v>0</v>
          </cell>
          <cell r="BC302">
            <v>606</v>
          </cell>
          <cell r="BD302">
            <v>1</v>
          </cell>
          <cell r="BE302">
            <v>0.75</v>
          </cell>
          <cell r="BF302">
            <v>0</v>
          </cell>
          <cell r="BG302">
            <v>5073</v>
          </cell>
          <cell r="BH302">
            <v>0</v>
          </cell>
          <cell r="BI302">
            <v>1</v>
          </cell>
          <cell r="BJ302">
            <v>0</v>
          </cell>
          <cell r="BK302">
            <v>6998</v>
          </cell>
          <cell r="BL302">
            <v>0</v>
          </cell>
          <cell r="BM302">
            <v>0</v>
          </cell>
          <cell r="BN302">
            <v>0</v>
          </cell>
          <cell r="BO302">
            <v>630.27675061106186</v>
          </cell>
          <cell r="BP302">
            <v>0.41050619643567643</v>
          </cell>
          <cell r="BQ302">
            <v>6.6183581540724399</v>
          </cell>
          <cell r="BR302">
            <v>0</v>
          </cell>
          <cell r="BS302">
            <v>57120.059452996364</v>
          </cell>
          <cell r="BT302">
            <v>0</v>
          </cell>
          <cell r="BU302">
            <v>4950.5318992461844</v>
          </cell>
          <cell r="BW302">
            <v>0</v>
          </cell>
          <cell r="BY302">
            <v>4950.5318992461844</v>
          </cell>
          <cell r="CA302">
            <v>51277.059452996364</v>
          </cell>
          <cell r="CC302">
            <v>7</v>
          </cell>
          <cell r="CD302">
            <v>0</v>
          </cell>
          <cell r="CE302">
            <v>66800</v>
          </cell>
          <cell r="CF302">
            <v>0</v>
          </cell>
          <cell r="CG302">
            <v>5432</v>
          </cell>
          <cell r="CH302">
            <v>0</v>
          </cell>
          <cell r="CI302">
            <v>0</v>
          </cell>
          <cell r="CJ302">
            <v>0</v>
          </cell>
          <cell r="CK302">
            <v>5432</v>
          </cell>
          <cell r="CL302">
            <v>0</v>
          </cell>
          <cell r="CM302">
            <v>40522.940547003636</v>
          </cell>
          <cell r="CN302">
            <v>0</v>
          </cell>
          <cell r="CO302">
            <v>3.9094076655052263</v>
          </cell>
          <cell r="CP302">
            <v>0</v>
          </cell>
          <cell r="CQ302">
            <v>39874.710534639489</v>
          </cell>
          <cell r="CS302">
            <v>3170.5296167247388</v>
          </cell>
          <cell r="CU302">
            <v>0</v>
          </cell>
          <cell r="CW302">
            <v>3170.5296167247388</v>
          </cell>
          <cell r="CY302">
            <v>25857</v>
          </cell>
          <cell r="DA302">
            <v>4.8096885813148784</v>
          </cell>
          <cell r="DB302">
            <v>0</v>
          </cell>
          <cell r="DC302">
            <v>49233</v>
          </cell>
          <cell r="DD302">
            <v>0</v>
          </cell>
          <cell r="DE302">
            <v>4075</v>
          </cell>
          <cell r="DF302">
            <v>0</v>
          </cell>
          <cell r="DG302">
            <v>0</v>
          </cell>
          <cell r="DH302">
            <v>0</v>
          </cell>
          <cell r="DI302">
            <v>4075</v>
          </cell>
          <cell r="DJ302">
            <v>0</v>
          </cell>
          <cell r="DK302">
            <v>13230</v>
          </cell>
          <cell r="DL302">
            <v>0</v>
          </cell>
          <cell r="DM302">
            <v>1</v>
          </cell>
          <cell r="DN302">
            <v>0</v>
          </cell>
          <cell r="DO302">
            <v>9122</v>
          </cell>
          <cell r="DQ302">
            <v>893</v>
          </cell>
          <cell r="DS302">
            <v>0</v>
          </cell>
          <cell r="DU302">
            <v>893</v>
          </cell>
          <cell r="DW302">
            <v>5614.9736792163067</v>
          </cell>
          <cell r="DY302">
            <v>2</v>
          </cell>
          <cell r="DZ302">
            <v>0</v>
          </cell>
          <cell r="EA302">
            <v>21001</v>
          </cell>
          <cell r="EC302">
            <v>1786</v>
          </cell>
          <cell r="EE302">
            <v>0</v>
          </cell>
          <cell r="EG302">
            <v>1786</v>
          </cell>
          <cell r="EI302">
            <v>15622.315786144205</v>
          </cell>
          <cell r="EK302">
            <v>5.0990099009900991</v>
          </cell>
          <cell r="EL302">
            <v>0</v>
          </cell>
          <cell r="EM302">
            <v>44136</v>
          </cell>
          <cell r="EN302">
            <v>0</v>
          </cell>
          <cell r="EO302">
            <v>3660</v>
          </cell>
          <cell r="EP302">
            <v>0</v>
          </cell>
          <cell r="EQ302">
            <v>10378</v>
          </cell>
          <cell r="ER302">
            <v>0</v>
          </cell>
          <cell r="ES302">
            <v>3660</v>
          </cell>
          <cell r="ET302">
            <v>0</v>
          </cell>
          <cell r="EU302">
            <v>30262.400000000001</v>
          </cell>
          <cell r="EV302">
            <v>0</v>
          </cell>
          <cell r="EW302">
            <v>7</v>
          </cell>
          <cell r="EX302">
            <v>0</v>
          </cell>
          <cell r="EY302">
            <v>69175</v>
          </cell>
          <cell r="EZ302">
            <v>0</v>
          </cell>
          <cell r="FA302">
            <v>6245</v>
          </cell>
          <cell r="FB302">
            <v>0</v>
          </cell>
          <cell r="FC302">
            <v>0</v>
          </cell>
          <cell r="FD302">
            <v>0</v>
          </cell>
          <cell r="FE302">
            <v>6245</v>
          </cell>
          <cell r="FF302">
            <v>0</v>
          </cell>
          <cell r="FG302">
            <v>35574.35</v>
          </cell>
          <cell r="FH302">
            <v>0</v>
          </cell>
          <cell r="FI302">
            <v>10</v>
          </cell>
          <cell r="FJ302">
            <v>0</v>
          </cell>
          <cell r="FK302">
            <v>69942</v>
          </cell>
          <cell r="FL302">
            <v>0</v>
          </cell>
          <cell r="FM302">
            <v>7093</v>
          </cell>
          <cell r="FN302">
            <v>0</v>
          </cell>
          <cell r="FO302">
            <v>16970</v>
          </cell>
          <cell r="FQ302">
            <v>7093</v>
          </cell>
          <cell r="FS302">
            <v>12260.366433714216</v>
          </cell>
          <cell r="FU302">
            <v>14.757785467128027</v>
          </cell>
          <cell r="FV302">
            <v>0</v>
          </cell>
          <cell r="FW302">
            <v>133499</v>
          </cell>
          <cell r="FX302">
            <v>0</v>
          </cell>
          <cell r="FY302">
            <v>13179</v>
          </cell>
          <cell r="FZ302">
            <v>0</v>
          </cell>
          <cell r="GA302">
            <v>0</v>
          </cell>
          <cell r="GB302">
            <v>0</v>
          </cell>
          <cell r="GC302">
            <v>13179</v>
          </cell>
          <cell r="GE302">
            <v>73790.525804226272</v>
          </cell>
          <cell r="GG302">
            <v>11</v>
          </cell>
          <cell r="GH302">
            <v>0</v>
          </cell>
          <cell r="GI302">
            <v>97007</v>
          </cell>
          <cell r="GJ302">
            <v>0</v>
          </cell>
          <cell r="GK302">
            <v>9823</v>
          </cell>
          <cell r="GL302">
            <v>0</v>
          </cell>
          <cell r="GM302">
            <v>0</v>
          </cell>
          <cell r="GO302">
            <v>9823</v>
          </cell>
          <cell r="GQ302">
            <v>0</v>
          </cell>
          <cell r="HE302">
            <v>-293</v>
          </cell>
        </row>
        <row r="303">
          <cell r="A303">
            <v>294</v>
          </cell>
          <cell r="B303" t="str">
            <v>TEMPLETON</v>
          </cell>
          <cell r="E303">
            <v>0</v>
          </cell>
          <cell r="F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L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Z303">
            <v>0</v>
          </cell>
          <cell r="BB303">
            <v>0</v>
          </cell>
          <cell r="BC303">
            <v>0</v>
          </cell>
          <cell r="BD303">
            <v>0</v>
          </cell>
          <cell r="BH303">
            <v>0</v>
          </cell>
          <cell r="BL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W303">
            <v>0</v>
          </cell>
          <cell r="BY303">
            <v>0</v>
          </cell>
          <cell r="CA303">
            <v>0</v>
          </cell>
          <cell r="CE303">
            <v>0</v>
          </cell>
          <cell r="CF303">
            <v>0</v>
          </cell>
          <cell r="CH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S303">
            <v>0</v>
          </cell>
          <cell r="CW303">
            <v>0</v>
          </cell>
          <cell r="CY303">
            <v>0</v>
          </cell>
          <cell r="DD303">
            <v>0</v>
          </cell>
          <cell r="DF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U303">
            <v>0</v>
          </cell>
          <cell r="DW303">
            <v>0</v>
          </cell>
          <cell r="EG303">
            <v>0</v>
          </cell>
          <cell r="EI303">
            <v>0</v>
          </cell>
          <cell r="EK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Q303">
            <v>0</v>
          </cell>
          <cell r="FS303">
            <v>0</v>
          </cell>
          <cell r="FU303">
            <v>0</v>
          </cell>
          <cell r="FV303">
            <v>0</v>
          </cell>
          <cell r="FW303">
            <v>0</v>
          </cell>
          <cell r="FX303">
            <v>0</v>
          </cell>
          <cell r="FY303">
            <v>0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E303">
            <v>0</v>
          </cell>
          <cell r="GG303">
            <v>0</v>
          </cell>
          <cell r="GH303">
            <v>0</v>
          </cell>
          <cell r="GI303">
            <v>0</v>
          </cell>
          <cell r="GJ303">
            <v>0</v>
          </cell>
          <cell r="GK303">
            <v>0</v>
          </cell>
          <cell r="GL303">
            <v>0</v>
          </cell>
          <cell r="GM303">
            <v>0</v>
          </cell>
          <cell r="GO303">
            <v>0</v>
          </cell>
          <cell r="GQ303">
            <v>0</v>
          </cell>
          <cell r="HE303">
            <v>-294</v>
          </cell>
        </row>
        <row r="304">
          <cell r="A304">
            <v>295</v>
          </cell>
          <cell r="B304" t="str">
            <v>TEWKSBURY</v>
          </cell>
          <cell r="C304">
            <v>2</v>
          </cell>
          <cell r="D304">
            <v>10764</v>
          </cell>
          <cell r="E304">
            <v>0</v>
          </cell>
          <cell r="F304">
            <v>14901</v>
          </cell>
          <cell r="G304">
            <v>0</v>
          </cell>
          <cell r="I304">
            <v>6.73</v>
          </cell>
          <cell r="J304">
            <v>36461</v>
          </cell>
          <cell r="K304">
            <v>0</v>
          </cell>
          <cell r="L304">
            <v>0</v>
          </cell>
          <cell r="M304">
            <v>0</v>
          </cell>
          <cell r="O304">
            <v>5.84</v>
          </cell>
          <cell r="P304">
            <v>0</v>
          </cell>
          <cell r="Q304">
            <v>32642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2.56</v>
          </cell>
          <cell r="X304">
            <v>0</v>
          </cell>
          <cell r="Y304">
            <v>14316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5</v>
          </cell>
          <cell r="AG304">
            <v>0</v>
          </cell>
          <cell r="AH304">
            <v>29475</v>
          </cell>
          <cell r="AJ304">
            <v>0</v>
          </cell>
          <cell r="AL304">
            <v>15159</v>
          </cell>
          <cell r="AN304">
            <v>0</v>
          </cell>
          <cell r="AO304">
            <v>6.26</v>
          </cell>
          <cell r="AP304">
            <v>0</v>
          </cell>
          <cell r="AQ304">
            <v>36107</v>
          </cell>
          <cell r="AR304">
            <v>0</v>
          </cell>
          <cell r="AS304">
            <v>0</v>
          </cell>
          <cell r="AT304">
            <v>0</v>
          </cell>
          <cell r="AU304">
            <v>15727</v>
          </cell>
          <cell r="AW304">
            <v>9.43</v>
          </cell>
          <cell r="AY304">
            <v>56801</v>
          </cell>
          <cell r="AZ304">
            <v>-1819</v>
          </cell>
          <cell r="BA304">
            <v>6738</v>
          </cell>
          <cell r="BB304">
            <v>0</v>
          </cell>
          <cell r="BC304">
            <v>27363</v>
          </cell>
          <cell r="BD304">
            <v>-1582</v>
          </cell>
          <cell r="BE304">
            <v>12.88</v>
          </cell>
          <cell r="BF304">
            <v>0</v>
          </cell>
          <cell r="BG304">
            <v>86645</v>
          </cell>
          <cell r="BH304">
            <v>-21528</v>
          </cell>
          <cell r="BI304">
            <v>15.79</v>
          </cell>
          <cell r="BJ304">
            <v>0</v>
          </cell>
          <cell r="BK304">
            <v>99612</v>
          </cell>
          <cell r="BL304">
            <v>0</v>
          </cell>
          <cell r="BM304">
            <v>6737</v>
          </cell>
          <cell r="BN304">
            <v>0</v>
          </cell>
          <cell r="BO304">
            <v>7675.0860877332489</v>
          </cell>
          <cell r="BP304">
            <v>4.998868186296022</v>
          </cell>
          <cell r="BQ304">
            <v>19.087837837837835</v>
          </cell>
          <cell r="BR304">
            <v>0</v>
          </cell>
          <cell r="BS304">
            <v>103459.05756235808</v>
          </cell>
          <cell r="BT304">
            <v>0</v>
          </cell>
          <cell r="BU304">
            <v>11285.702702702703</v>
          </cell>
          <cell r="BW304">
            <v>29223.594232021816</v>
          </cell>
          <cell r="BY304">
            <v>11285.702702702703</v>
          </cell>
          <cell r="CA304">
            <v>36585.057562358081</v>
          </cell>
          <cell r="CC304">
            <v>19.88003058025452</v>
          </cell>
          <cell r="CD304">
            <v>0</v>
          </cell>
          <cell r="CE304">
            <v>145484.28151563616</v>
          </cell>
          <cell r="CF304">
            <v>151.64189189189347</v>
          </cell>
          <cell r="CG304">
            <v>14650.903730277509</v>
          </cell>
          <cell r="CH304">
            <v>15.729729729730025</v>
          </cell>
          <cell r="CI304">
            <v>7954</v>
          </cell>
          <cell r="CJ304">
            <v>0</v>
          </cell>
          <cell r="CK304">
            <v>14650.903730277509</v>
          </cell>
          <cell r="CL304">
            <v>15.729729729730025</v>
          </cell>
          <cell r="CM304">
            <v>57250.22395327808</v>
          </cell>
          <cell r="CN304">
            <v>0.35810810810653493</v>
          </cell>
          <cell r="CO304">
            <v>24.814947854927738</v>
          </cell>
          <cell r="CP304">
            <v>0</v>
          </cell>
          <cell r="CQ304">
            <v>207679.46428870768</v>
          </cell>
          <cell r="CS304">
            <v>20124.922710346396</v>
          </cell>
          <cell r="CU304">
            <v>0</v>
          </cell>
          <cell r="CW304">
            <v>20124.922710346396</v>
          </cell>
          <cell r="CY304">
            <v>97711.824664963409</v>
          </cell>
          <cell r="DA304">
            <v>24.875103937393007</v>
          </cell>
          <cell r="DB304">
            <v>0</v>
          </cell>
          <cell r="DC304">
            <v>222670</v>
          </cell>
          <cell r="DD304">
            <v>0</v>
          </cell>
          <cell r="DE304">
            <v>21030</v>
          </cell>
          <cell r="DF304">
            <v>0</v>
          </cell>
          <cell r="DG304">
            <v>0</v>
          </cell>
          <cell r="DH304">
            <v>0</v>
          </cell>
          <cell r="DI304">
            <v>21030</v>
          </cell>
          <cell r="DJ304">
            <v>0</v>
          </cell>
          <cell r="DK304">
            <v>69057</v>
          </cell>
          <cell r="DL304">
            <v>0</v>
          </cell>
          <cell r="DM304">
            <v>35.454013130094985</v>
          </cell>
          <cell r="DN304">
            <v>0</v>
          </cell>
          <cell r="DO304">
            <v>305071</v>
          </cell>
          <cell r="DQ304">
            <v>30399</v>
          </cell>
          <cell r="DS304">
            <v>11738</v>
          </cell>
          <cell r="DU304">
            <v>30399</v>
          </cell>
          <cell r="DW304">
            <v>116243.06615762562</v>
          </cell>
          <cell r="DY304">
            <v>68.682216438449913</v>
          </cell>
          <cell r="DZ304">
            <v>0</v>
          </cell>
          <cell r="EA304">
            <v>597574</v>
          </cell>
          <cell r="EC304">
            <v>58584</v>
          </cell>
          <cell r="EE304">
            <v>27533</v>
          </cell>
          <cell r="EG304">
            <v>58584</v>
          </cell>
          <cell r="EI304">
            <v>347879.15752776014</v>
          </cell>
          <cell r="EK304">
            <v>74.920689655172424</v>
          </cell>
          <cell r="EL304">
            <v>0</v>
          </cell>
          <cell r="EM304">
            <v>723264</v>
          </cell>
          <cell r="EN304">
            <v>0</v>
          </cell>
          <cell r="EO304">
            <v>66011</v>
          </cell>
          <cell r="EP304">
            <v>0</v>
          </cell>
          <cell r="EQ304">
            <v>12668</v>
          </cell>
          <cell r="ER304">
            <v>0</v>
          </cell>
          <cell r="ES304">
            <v>66011</v>
          </cell>
          <cell r="ET304">
            <v>0</v>
          </cell>
          <cell r="EU304">
            <v>334152.2</v>
          </cell>
          <cell r="EV304">
            <v>0</v>
          </cell>
          <cell r="EW304">
            <v>67.440839975961808</v>
          </cell>
          <cell r="EX304">
            <v>0</v>
          </cell>
          <cell r="EY304">
            <v>689458</v>
          </cell>
          <cell r="EZ304">
            <v>0</v>
          </cell>
          <cell r="FA304">
            <v>59588</v>
          </cell>
          <cell r="FB304">
            <v>0</v>
          </cell>
          <cell r="FC304">
            <v>0</v>
          </cell>
          <cell r="FD304">
            <v>0</v>
          </cell>
          <cell r="FE304">
            <v>59588</v>
          </cell>
          <cell r="FF304">
            <v>0</v>
          </cell>
          <cell r="FG304">
            <v>148423.70000000001</v>
          </cell>
          <cell r="FH304">
            <v>0</v>
          </cell>
          <cell r="FI304">
            <v>81.718590574496673</v>
          </cell>
          <cell r="FJ304">
            <v>0</v>
          </cell>
          <cell r="FK304">
            <v>841100</v>
          </cell>
          <cell r="FL304">
            <v>0</v>
          </cell>
          <cell r="FM304">
            <v>69288</v>
          </cell>
          <cell r="FN304">
            <v>0</v>
          </cell>
          <cell r="FO304">
            <v>46112</v>
          </cell>
          <cell r="FQ304">
            <v>69288</v>
          </cell>
          <cell r="FS304">
            <v>175202.98591036073</v>
          </cell>
          <cell r="FU304">
            <v>88.393349250818773</v>
          </cell>
          <cell r="FV304">
            <v>0</v>
          </cell>
          <cell r="FW304">
            <v>955788</v>
          </cell>
          <cell r="FX304">
            <v>0</v>
          </cell>
          <cell r="FY304">
            <v>76261</v>
          </cell>
          <cell r="FZ304">
            <v>0</v>
          </cell>
          <cell r="GA304">
            <v>35822</v>
          </cell>
          <cell r="GB304">
            <v>0</v>
          </cell>
          <cell r="GC304">
            <v>76261</v>
          </cell>
          <cell r="GE304">
            <v>179160.88187142511</v>
          </cell>
          <cell r="GG304">
            <v>79.597077732320287</v>
          </cell>
          <cell r="GH304">
            <v>0</v>
          </cell>
          <cell r="GI304">
            <v>930959</v>
          </cell>
          <cell r="GJ304">
            <v>0</v>
          </cell>
          <cell r="GK304">
            <v>70522</v>
          </cell>
          <cell r="GL304">
            <v>0</v>
          </cell>
          <cell r="GM304">
            <v>6502</v>
          </cell>
          <cell r="GO304">
            <v>70522</v>
          </cell>
          <cell r="GQ304">
            <v>0</v>
          </cell>
          <cell r="HE304">
            <v>-295</v>
          </cell>
        </row>
        <row r="305">
          <cell r="A305">
            <v>296</v>
          </cell>
          <cell r="B305" t="str">
            <v>TISBURY</v>
          </cell>
          <cell r="E305">
            <v>0</v>
          </cell>
          <cell r="F305">
            <v>0</v>
          </cell>
          <cell r="I305">
            <v>18</v>
          </cell>
          <cell r="J305">
            <v>141516</v>
          </cell>
          <cell r="K305">
            <v>0</v>
          </cell>
          <cell r="L305">
            <v>0</v>
          </cell>
          <cell r="M305">
            <v>70758</v>
          </cell>
          <cell r="O305">
            <v>22</v>
          </cell>
          <cell r="P305">
            <v>0</v>
          </cell>
          <cell r="Q305">
            <v>177080</v>
          </cell>
          <cell r="R305">
            <v>0</v>
          </cell>
          <cell r="S305">
            <v>17708</v>
          </cell>
          <cell r="U305">
            <v>0</v>
          </cell>
          <cell r="V305">
            <v>70840</v>
          </cell>
          <cell r="W305">
            <v>22</v>
          </cell>
          <cell r="X305">
            <v>18942</v>
          </cell>
          <cell r="Y305">
            <v>194238</v>
          </cell>
          <cell r="Z305">
            <v>0</v>
          </cell>
          <cell r="AA305">
            <v>0</v>
          </cell>
          <cell r="AB305">
            <v>0</v>
          </cell>
          <cell r="AC305">
            <v>17158</v>
          </cell>
          <cell r="AD305">
            <v>0</v>
          </cell>
          <cell r="AE305">
            <v>77704</v>
          </cell>
          <cell r="AF305">
            <v>23</v>
          </cell>
          <cell r="AG305">
            <v>0</v>
          </cell>
          <cell r="AH305">
            <v>200721</v>
          </cell>
          <cell r="AJ305">
            <v>0</v>
          </cell>
          <cell r="AL305">
            <v>16778</v>
          </cell>
          <cell r="AN305">
            <v>0</v>
          </cell>
          <cell r="AO305">
            <v>28.28</v>
          </cell>
          <cell r="AP305">
            <v>0</v>
          </cell>
          <cell r="AQ305">
            <v>286250</v>
          </cell>
          <cell r="AR305">
            <v>0</v>
          </cell>
          <cell r="AS305">
            <v>0</v>
          </cell>
          <cell r="AT305">
            <v>0</v>
          </cell>
          <cell r="AU305">
            <v>96282</v>
          </cell>
          <cell r="AW305">
            <v>31</v>
          </cell>
          <cell r="AY305">
            <v>377490</v>
          </cell>
          <cell r="AZ305">
            <v>-3397</v>
          </cell>
          <cell r="BA305">
            <v>12583</v>
          </cell>
          <cell r="BB305">
            <v>0</v>
          </cell>
          <cell r="BC305">
            <v>129217</v>
          </cell>
          <cell r="BD305">
            <v>-2840</v>
          </cell>
          <cell r="BE305">
            <v>31.37</v>
          </cell>
          <cell r="BF305">
            <v>11389.798600000038</v>
          </cell>
          <cell r="BG305">
            <v>430958.20140000019</v>
          </cell>
          <cell r="BH305">
            <v>0</v>
          </cell>
          <cell r="BI305">
            <v>27</v>
          </cell>
          <cell r="BJ305">
            <v>0</v>
          </cell>
          <cell r="BK305">
            <v>406863</v>
          </cell>
          <cell r="BL305">
            <v>0</v>
          </cell>
          <cell r="BM305">
            <v>0</v>
          </cell>
          <cell r="BN305">
            <v>0</v>
          </cell>
          <cell r="BO305">
            <v>20352.231758153845</v>
          </cell>
          <cell r="BP305">
            <v>13.255632926200633</v>
          </cell>
          <cell r="BQ305">
            <v>29.494880546075088</v>
          </cell>
          <cell r="BR305">
            <v>0</v>
          </cell>
          <cell r="BS305">
            <v>431600.81139035482</v>
          </cell>
          <cell r="BT305">
            <v>0</v>
          </cell>
          <cell r="BU305">
            <v>22062.170648464165</v>
          </cell>
          <cell r="BW305">
            <v>0</v>
          </cell>
          <cell r="BY305">
            <v>22062.170648464165</v>
          </cell>
          <cell r="CA305">
            <v>44766.291950354906</v>
          </cell>
          <cell r="CC305">
            <v>32</v>
          </cell>
          <cell r="CD305">
            <v>0</v>
          </cell>
          <cell r="CE305">
            <v>491784</v>
          </cell>
          <cell r="CF305">
            <v>0</v>
          </cell>
          <cell r="CG305">
            <v>24056</v>
          </cell>
          <cell r="CH305">
            <v>0</v>
          </cell>
          <cell r="CI305">
            <v>16640</v>
          </cell>
          <cell r="CJ305">
            <v>0</v>
          </cell>
          <cell r="CK305">
            <v>24056</v>
          </cell>
          <cell r="CL305">
            <v>0</v>
          </cell>
          <cell r="CM305">
            <v>75026.188609645178</v>
          </cell>
          <cell r="CN305">
            <v>0</v>
          </cell>
          <cell r="CO305">
            <v>38.526315789473685</v>
          </cell>
          <cell r="CP305">
            <v>80014.449473684072</v>
          </cell>
          <cell r="CQ305">
            <v>521078.94</v>
          </cell>
          <cell r="CS305">
            <v>30869.221052631583</v>
          </cell>
          <cell r="CU305">
            <v>7689.8105263157895</v>
          </cell>
          <cell r="CW305">
            <v>30869.221052631583</v>
          </cell>
          <cell r="CY305">
            <v>75299.94</v>
          </cell>
          <cell r="DA305">
            <v>37</v>
          </cell>
          <cell r="DB305">
            <v>43749.627134977243</v>
          </cell>
          <cell r="DC305">
            <v>549255</v>
          </cell>
          <cell r="DD305">
            <v>0</v>
          </cell>
          <cell r="DE305">
            <v>29715</v>
          </cell>
          <cell r="DF305">
            <v>0</v>
          </cell>
          <cell r="DG305">
            <v>35584</v>
          </cell>
          <cell r="DH305">
            <v>0</v>
          </cell>
          <cell r="DI305">
            <v>29715</v>
          </cell>
          <cell r="DJ305">
            <v>0</v>
          </cell>
          <cell r="DK305">
            <v>69826</v>
          </cell>
          <cell r="DL305">
            <v>0</v>
          </cell>
          <cell r="DM305">
            <v>35.013651877133107</v>
          </cell>
          <cell r="DN305">
            <v>0</v>
          </cell>
          <cell r="DO305">
            <v>568690</v>
          </cell>
          <cell r="DQ305">
            <v>28588</v>
          </cell>
          <cell r="DS305">
            <v>55971</v>
          </cell>
          <cell r="DU305">
            <v>28588</v>
          </cell>
          <cell r="DW305">
            <v>48058.612000000001</v>
          </cell>
          <cell r="DY305">
            <v>33</v>
          </cell>
          <cell r="DZ305">
            <v>0</v>
          </cell>
          <cell r="EA305">
            <v>579711</v>
          </cell>
          <cell r="EC305">
            <v>29238</v>
          </cell>
          <cell r="EE305">
            <v>0</v>
          </cell>
          <cell r="EG305">
            <v>29238</v>
          </cell>
          <cell r="EI305">
            <v>33952.423999999999</v>
          </cell>
          <cell r="EK305">
            <v>33.466898954703836</v>
          </cell>
          <cell r="EL305">
            <v>0</v>
          </cell>
          <cell r="EM305">
            <v>597551</v>
          </cell>
          <cell r="EN305">
            <v>14458</v>
          </cell>
          <cell r="EO305">
            <v>29183</v>
          </cell>
          <cell r="EP305">
            <v>703</v>
          </cell>
          <cell r="EQ305">
            <v>0</v>
          </cell>
          <cell r="ER305">
            <v>0</v>
          </cell>
          <cell r="ES305">
            <v>29183</v>
          </cell>
          <cell r="ET305">
            <v>703</v>
          </cell>
          <cell r="EU305">
            <v>32226.6</v>
          </cell>
          <cell r="EV305">
            <v>0</v>
          </cell>
          <cell r="EW305">
            <v>31.218309859154928</v>
          </cell>
          <cell r="EX305">
            <v>0</v>
          </cell>
          <cell r="EY305">
            <v>646626</v>
          </cell>
          <cell r="EZ305">
            <v>0</v>
          </cell>
          <cell r="FA305">
            <v>27880</v>
          </cell>
          <cell r="FB305">
            <v>0</v>
          </cell>
          <cell r="FC305">
            <v>0</v>
          </cell>
          <cell r="FD305">
            <v>0</v>
          </cell>
          <cell r="FE305">
            <v>27880</v>
          </cell>
          <cell r="FF305">
            <v>0</v>
          </cell>
          <cell r="FG305">
            <v>72401.399999999994</v>
          </cell>
          <cell r="FH305">
            <v>0</v>
          </cell>
          <cell r="FI305">
            <v>30.40625</v>
          </cell>
          <cell r="FJ305">
            <v>0</v>
          </cell>
          <cell r="FK305">
            <v>580730</v>
          </cell>
          <cell r="FL305">
            <v>0</v>
          </cell>
          <cell r="FM305">
            <v>26911</v>
          </cell>
          <cell r="FN305">
            <v>0</v>
          </cell>
          <cell r="FO305">
            <v>0</v>
          </cell>
          <cell r="FQ305">
            <v>26911</v>
          </cell>
          <cell r="FS305">
            <v>19469.630338601673</v>
          </cell>
          <cell r="FU305">
            <v>29.548611111111111</v>
          </cell>
          <cell r="FV305">
            <v>0</v>
          </cell>
          <cell r="FW305">
            <v>600310</v>
          </cell>
          <cell r="FX305">
            <v>0</v>
          </cell>
          <cell r="FY305">
            <v>26386</v>
          </cell>
          <cell r="FZ305">
            <v>0</v>
          </cell>
          <cell r="GA305">
            <v>0</v>
          </cell>
          <cell r="GB305">
            <v>0</v>
          </cell>
          <cell r="GC305">
            <v>26386</v>
          </cell>
          <cell r="GE305">
            <v>38868.850170216305</v>
          </cell>
          <cell r="GG305">
            <v>32.43642611683849</v>
          </cell>
          <cell r="GH305">
            <v>0</v>
          </cell>
          <cell r="GI305">
            <v>648475</v>
          </cell>
          <cell r="GJ305">
            <v>0</v>
          </cell>
          <cell r="GK305">
            <v>28573</v>
          </cell>
          <cell r="GL305">
            <v>0</v>
          </cell>
          <cell r="GM305">
            <v>9308</v>
          </cell>
          <cell r="GO305">
            <v>28573</v>
          </cell>
          <cell r="GQ305">
            <v>46338.799321788494</v>
          </cell>
          <cell r="HE305">
            <v>-296</v>
          </cell>
        </row>
        <row r="306">
          <cell r="A306">
            <v>297</v>
          </cell>
          <cell r="B306" t="str">
            <v>TOLLAND</v>
          </cell>
          <cell r="E306">
            <v>0</v>
          </cell>
          <cell r="F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L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Z306">
            <v>0</v>
          </cell>
          <cell r="BB306">
            <v>0</v>
          </cell>
          <cell r="BC306">
            <v>0</v>
          </cell>
          <cell r="BD306">
            <v>0</v>
          </cell>
          <cell r="BH306">
            <v>0</v>
          </cell>
          <cell r="BL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W306">
            <v>0</v>
          </cell>
          <cell r="BY306">
            <v>0</v>
          </cell>
          <cell r="CA306">
            <v>0</v>
          </cell>
          <cell r="CE306">
            <v>0</v>
          </cell>
          <cell r="CF306">
            <v>0</v>
          </cell>
          <cell r="CH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S306">
            <v>0</v>
          </cell>
          <cell r="CW306">
            <v>0</v>
          </cell>
          <cell r="CY306">
            <v>0</v>
          </cell>
          <cell r="DD306">
            <v>0</v>
          </cell>
          <cell r="DF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U306">
            <v>0</v>
          </cell>
          <cell r="DW306">
            <v>0</v>
          </cell>
          <cell r="EG306">
            <v>0</v>
          </cell>
          <cell r="EI306">
            <v>0</v>
          </cell>
          <cell r="EK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Q306">
            <v>0</v>
          </cell>
          <cell r="FS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E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0</v>
          </cell>
          <cell r="GM306">
            <v>0</v>
          </cell>
          <cell r="GO306">
            <v>0</v>
          </cell>
          <cell r="GQ306">
            <v>0</v>
          </cell>
          <cell r="HE306">
            <v>-297</v>
          </cell>
        </row>
        <row r="307">
          <cell r="A307">
            <v>298</v>
          </cell>
          <cell r="B307" t="str">
            <v>TOPSFIELD</v>
          </cell>
          <cell r="E307">
            <v>0</v>
          </cell>
          <cell r="F307">
            <v>0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L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Z307">
            <v>0</v>
          </cell>
          <cell r="BB307">
            <v>0</v>
          </cell>
          <cell r="BC307">
            <v>0</v>
          </cell>
          <cell r="BD307">
            <v>0</v>
          </cell>
          <cell r="BH307">
            <v>0</v>
          </cell>
          <cell r="BL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W307">
            <v>0</v>
          </cell>
          <cell r="BY307">
            <v>0</v>
          </cell>
          <cell r="CA307">
            <v>0</v>
          </cell>
          <cell r="CE307">
            <v>0</v>
          </cell>
          <cell r="CF307">
            <v>0</v>
          </cell>
          <cell r="CH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S307">
            <v>0</v>
          </cell>
          <cell r="CW307">
            <v>0</v>
          </cell>
          <cell r="CY307">
            <v>0</v>
          </cell>
          <cell r="DD307">
            <v>0</v>
          </cell>
          <cell r="DF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U307">
            <v>0</v>
          </cell>
          <cell r="DW307">
            <v>0</v>
          </cell>
          <cell r="EG307">
            <v>0</v>
          </cell>
          <cell r="EI307">
            <v>0</v>
          </cell>
          <cell r="EK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0</v>
          </cell>
          <cell r="FQ307">
            <v>0</v>
          </cell>
          <cell r="FS307">
            <v>0</v>
          </cell>
          <cell r="FU307">
            <v>0</v>
          </cell>
          <cell r="FV307">
            <v>0</v>
          </cell>
          <cell r="FW307">
            <v>0</v>
          </cell>
          <cell r="FX307">
            <v>0</v>
          </cell>
          <cell r="FY307">
            <v>0</v>
          </cell>
          <cell r="FZ307">
            <v>0</v>
          </cell>
          <cell r="GA307">
            <v>0</v>
          </cell>
          <cell r="GB307">
            <v>0</v>
          </cell>
          <cell r="GC307">
            <v>0</v>
          </cell>
          <cell r="GE307">
            <v>0</v>
          </cell>
          <cell r="GG307">
            <v>1</v>
          </cell>
          <cell r="GH307">
            <v>0</v>
          </cell>
          <cell r="GI307">
            <v>13881</v>
          </cell>
          <cell r="GJ307">
            <v>0</v>
          </cell>
          <cell r="GK307">
            <v>893</v>
          </cell>
          <cell r="GL307">
            <v>0</v>
          </cell>
          <cell r="GM307">
            <v>0</v>
          </cell>
          <cell r="GO307">
            <v>893</v>
          </cell>
          <cell r="GQ307">
            <v>13354.694765612916</v>
          </cell>
          <cell r="HE307">
            <v>-298</v>
          </cell>
        </row>
        <row r="308">
          <cell r="A308">
            <v>299</v>
          </cell>
          <cell r="B308" t="str">
            <v>TOWNSEND</v>
          </cell>
          <cell r="E308">
            <v>0</v>
          </cell>
          <cell r="F308">
            <v>0</v>
          </cell>
          <cell r="J308">
            <v>0</v>
          </cell>
          <cell r="K308">
            <v>0</v>
          </cell>
          <cell r="L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L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Z308">
            <v>0</v>
          </cell>
          <cell r="BB308">
            <v>0</v>
          </cell>
          <cell r="BC308">
            <v>0</v>
          </cell>
          <cell r="BD308">
            <v>0</v>
          </cell>
          <cell r="BH308">
            <v>0</v>
          </cell>
          <cell r="BL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W308">
            <v>0</v>
          </cell>
          <cell r="BY308">
            <v>0</v>
          </cell>
          <cell r="CA308">
            <v>0</v>
          </cell>
          <cell r="CE308">
            <v>0</v>
          </cell>
          <cell r="CF308">
            <v>0</v>
          </cell>
          <cell r="CH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S308">
            <v>0</v>
          </cell>
          <cell r="CW308">
            <v>0</v>
          </cell>
          <cell r="CY308">
            <v>0</v>
          </cell>
          <cell r="DD308">
            <v>0</v>
          </cell>
          <cell r="DF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U308">
            <v>0</v>
          </cell>
          <cell r="DW308">
            <v>0</v>
          </cell>
          <cell r="EG308">
            <v>0</v>
          </cell>
          <cell r="EI308">
            <v>0</v>
          </cell>
          <cell r="EK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Q308">
            <v>0</v>
          </cell>
          <cell r="FS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E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0</v>
          </cell>
          <cell r="GM308">
            <v>0</v>
          </cell>
          <cell r="GO308">
            <v>0</v>
          </cell>
          <cell r="GQ308">
            <v>0</v>
          </cell>
          <cell r="HE308">
            <v>-299</v>
          </cell>
        </row>
        <row r="309">
          <cell r="A309">
            <v>300</v>
          </cell>
          <cell r="B309" t="str">
            <v>TRURO</v>
          </cell>
          <cell r="C309">
            <v>3.2069999999999999</v>
          </cell>
          <cell r="D309">
            <v>21054</v>
          </cell>
          <cell r="E309">
            <v>0</v>
          </cell>
          <cell r="F309">
            <v>0</v>
          </cell>
          <cell r="G309">
            <v>10527</v>
          </cell>
          <cell r="I309">
            <v>5.69</v>
          </cell>
          <cell r="J309">
            <v>44872</v>
          </cell>
          <cell r="K309">
            <v>0</v>
          </cell>
          <cell r="L309">
            <v>0</v>
          </cell>
          <cell r="M309">
            <v>17947</v>
          </cell>
          <cell r="O309">
            <v>7.84</v>
          </cell>
          <cell r="P309">
            <v>0</v>
          </cell>
          <cell r="Q309">
            <v>65464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9.1199999999999992</v>
          </cell>
          <cell r="X309">
            <v>0</v>
          </cell>
          <cell r="Y309">
            <v>74994</v>
          </cell>
          <cell r="Z309">
            <v>0</v>
          </cell>
          <cell r="AA309">
            <v>0</v>
          </cell>
          <cell r="AB309">
            <v>0</v>
          </cell>
          <cell r="AC309">
            <v>9530</v>
          </cell>
          <cell r="AD309">
            <v>0</v>
          </cell>
          <cell r="AE309">
            <v>0</v>
          </cell>
          <cell r="AF309">
            <v>7</v>
          </cell>
          <cell r="AG309">
            <v>0</v>
          </cell>
          <cell r="AH309">
            <v>58023</v>
          </cell>
          <cell r="AJ309">
            <v>0</v>
          </cell>
          <cell r="AL309">
            <v>5718</v>
          </cell>
          <cell r="AN309">
            <v>0</v>
          </cell>
          <cell r="AO309">
            <v>4</v>
          </cell>
          <cell r="AP309">
            <v>0</v>
          </cell>
          <cell r="AQ309">
            <v>33936</v>
          </cell>
          <cell r="AR309">
            <v>0</v>
          </cell>
          <cell r="AS309">
            <v>0</v>
          </cell>
          <cell r="AT309">
            <v>0</v>
          </cell>
          <cell r="AU309">
            <v>3812</v>
          </cell>
          <cell r="AW309">
            <v>3</v>
          </cell>
          <cell r="AY309">
            <v>27984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4.8</v>
          </cell>
          <cell r="BF309">
            <v>0</v>
          </cell>
          <cell r="BG309">
            <v>43526</v>
          </cell>
          <cell r="BH309">
            <v>0</v>
          </cell>
          <cell r="BI309">
            <v>5</v>
          </cell>
          <cell r="BJ309">
            <v>0</v>
          </cell>
          <cell r="BK309">
            <v>48285</v>
          </cell>
          <cell r="BL309">
            <v>0</v>
          </cell>
          <cell r="BM309">
            <v>0</v>
          </cell>
          <cell r="BN309">
            <v>0</v>
          </cell>
          <cell r="BO309">
            <v>4307.9412845561092</v>
          </cell>
          <cell r="BP309">
            <v>2.8058096534214201</v>
          </cell>
          <cell r="BQ309">
            <v>5</v>
          </cell>
          <cell r="BR309">
            <v>0</v>
          </cell>
          <cell r="BS309">
            <v>66941.023025489238</v>
          </cell>
          <cell r="BT309">
            <v>0</v>
          </cell>
          <cell r="BU309">
            <v>3740</v>
          </cell>
          <cell r="BW309">
            <v>0</v>
          </cell>
          <cell r="BY309">
            <v>3740</v>
          </cell>
          <cell r="CA309">
            <v>27728.223025489238</v>
          </cell>
          <cell r="CC309">
            <v>5</v>
          </cell>
          <cell r="CD309">
            <v>0</v>
          </cell>
          <cell r="CE309">
            <v>83400</v>
          </cell>
          <cell r="CF309">
            <v>0</v>
          </cell>
          <cell r="CG309">
            <v>3880</v>
          </cell>
          <cell r="CH309">
            <v>0</v>
          </cell>
          <cell r="CI309">
            <v>0</v>
          </cell>
          <cell r="CJ309">
            <v>0</v>
          </cell>
          <cell r="CK309">
            <v>3880</v>
          </cell>
          <cell r="CL309">
            <v>0</v>
          </cell>
          <cell r="CM309">
            <v>29556.976974510762</v>
          </cell>
          <cell r="CN309">
            <v>0</v>
          </cell>
          <cell r="CO309">
            <v>5</v>
          </cell>
          <cell r="CP309">
            <v>0</v>
          </cell>
          <cell r="CQ309">
            <v>83260</v>
          </cell>
          <cell r="CS309">
            <v>4055</v>
          </cell>
          <cell r="CU309">
            <v>0</v>
          </cell>
          <cell r="CW309">
            <v>4055</v>
          </cell>
          <cell r="CY309">
            <v>17337</v>
          </cell>
          <cell r="DA309">
            <v>7</v>
          </cell>
          <cell r="DB309">
            <v>0</v>
          </cell>
          <cell r="DC309">
            <v>130130</v>
          </cell>
          <cell r="DD309">
            <v>0</v>
          </cell>
          <cell r="DE309">
            <v>5943</v>
          </cell>
          <cell r="DF309">
            <v>0</v>
          </cell>
          <cell r="DG309">
            <v>0</v>
          </cell>
          <cell r="DH309">
            <v>0</v>
          </cell>
          <cell r="DI309">
            <v>5943</v>
          </cell>
          <cell r="DJ309">
            <v>0</v>
          </cell>
          <cell r="DK309">
            <v>53454</v>
          </cell>
          <cell r="DL309">
            <v>0</v>
          </cell>
          <cell r="DM309">
            <v>7</v>
          </cell>
          <cell r="DN309">
            <v>0</v>
          </cell>
          <cell r="DO309">
            <v>139818</v>
          </cell>
          <cell r="DQ309">
            <v>6251</v>
          </cell>
          <cell r="DS309">
            <v>0</v>
          </cell>
          <cell r="DU309">
            <v>6251</v>
          </cell>
          <cell r="DW309">
            <v>37810</v>
          </cell>
          <cell r="DY309">
            <v>7.0208333333333339</v>
          </cell>
          <cell r="DZ309">
            <v>0</v>
          </cell>
          <cell r="EA309">
            <v>140164</v>
          </cell>
          <cell r="EC309">
            <v>6270</v>
          </cell>
          <cell r="EE309">
            <v>0</v>
          </cell>
          <cell r="EG309">
            <v>6270</v>
          </cell>
          <cell r="EI309">
            <v>24906.799999999999</v>
          </cell>
          <cell r="EK309">
            <v>8.5763888888888893</v>
          </cell>
          <cell r="EL309">
            <v>0</v>
          </cell>
          <cell r="EM309">
            <v>180859</v>
          </cell>
          <cell r="EN309">
            <v>0</v>
          </cell>
          <cell r="EO309">
            <v>7659</v>
          </cell>
          <cell r="EP309">
            <v>0</v>
          </cell>
          <cell r="EQ309">
            <v>0</v>
          </cell>
          <cell r="ER309">
            <v>0</v>
          </cell>
          <cell r="ES309">
            <v>7659</v>
          </cell>
          <cell r="ET309">
            <v>0</v>
          </cell>
          <cell r="EU309">
            <v>44777.799999999996</v>
          </cell>
          <cell r="EV309">
            <v>0</v>
          </cell>
          <cell r="EW309">
            <v>5</v>
          </cell>
          <cell r="EX309">
            <v>0</v>
          </cell>
          <cell r="EY309">
            <v>93640</v>
          </cell>
          <cell r="EZ309">
            <v>0</v>
          </cell>
          <cell r="FA309">
            <v>4465</v>
          </cell>
          <cell r="FB309">
            <v>0</v>
          </cell>
          <cell r="FC309">
            <v>0</v>
          </cell>
          <cell r="FD309">
            <v>0</v>
          </cell>
          <cell r="FE309">
            <v>4465</v>
          </cell>
          <cell r="FF309">
            <v>0</v>
          </cell>
          <cell r="FG309">
            <v>10312.15</v>
          </cell>
          <cell r="FH309">
            <v>0</v>
          </cell>
          <cell r="FI309">
            <v>5</v>
          </cell>
          <cell r="FJ309">
            <v>0</v>
          </cell>
          <cell r="FK309">
            <v>92905</v>
          </cell>
          <cell r="FL309">
            <v>0</v>
          </cell>
          <cell r="FM309">
            <v>4465</v>
          </cell>
          <cell r="FN309">
            <v>0</v>
          </cell>
          <cell r="FO309">
            <v>0</v>
          </cell>
          <cell r="FQ309">
            <v>4465</v>
          </cell>
          <cell r="FS309">
            <v>9736.8489133913608</v>
          </cell>
          <cell r="FU309">
            <v>2</v>
          </cell>
          <cell r="FV309">
            <v>0</v>
          </cell>
          <cell r="FW309">
            <v>39908</v>
          </cell>
          <cell r="FX309">
            <v>0</v>
          </cell>
          <cell r="FY309">
            <v>1786</v>
          </cell>
          <cell r="FZ309">
            <v>0</v>
          </cell>
          <cell r="GA309">
            <v>0</v>
          </cell>
          <cell r="GB309">
            <v>0</v>
          </cell>
          <cell r="GC309">
            <v>1786</v>
          </cell>
          <cell r="GE309">
            <v>9905.0544336755665</v>
          </cell>
          <cell r="GG309">
            <v>4.7016949152542376</v>
          </cell>
          <cell r="GH309">
            <v>0</v>
          </cell>
          <cell r="GI309">
            <v>111787</v>
          </cell>
          <cell r="GJ309">
            <v>0</v>
          </cell>
          <cell r="GK309">
            <v>4199</v>
          </cell>
          <cell r="GL309">
            <v>0</v>
          </cell>
          <cell r="GM309">
            <v>0</v>
          </cell>
          <cell r="GO309">
            <v>4199</v>
          </cell>
          <cell r="GQ309">
            <v>69153.670849181668</v>
          </cell>
          <cell r="HE309">
            <v>-300</v>
          </cell>
        </row>
        <row r="310">
          <cell r="A310">
            <v>301</v>
          </cell>
          <cell r="B310" t="str">
            <v>TYNGSBOROUGH</v>
          </cell>
          <cell r="C310">
            <v>0.6</v>
          </cell>
          <cell r="D310">
            <v>2881</v>
          </cell>
          <cell r="E310">
            <v>0</v>
          </cell>
          <cell r="F310">
            <v>9060</v>
          </cell>
          <cell r="G310">
            <v>0</v>
          </cell>
          <cell r="I310">
            <v>1.43</v>
          </cell>
          <cell r="J310">
            <v>7241</v>
          </cell>
          <cell r="K310">
            <v>0</v>
          </cell>
          <cell r="L310">
            <v>0</v>
          </cell>
          <cell r="M310">
            <v>0</v>
          </cell>
          <cell r="O310">
            <v>2</v>
          </cell>
          <cell r="P310">
            <v>0</v>
          </cell>
          <cell r="Q310">
            <v>11151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F310">
            <v>3.21</v>
          </cell>
          <cell r="AG310">
            <v>0</v>
          </cell>
          <cell r="AH310">
            <v>7186</v>
          </cell>
          <cell r="AJ310">
            <v>11878</v>
          </cell>
          <cell r="AL310">
            <v>7186</v>
          </cell>
          <cell r="AN310">
            <v>0</v>
          </cell>
          <cell r="AO310">
            <v>1.1200000000000001</v>
          </cell>
          <cell r="AP310">
            <v>0</v>
          </cell>
          <cell r="AQ310">
            <v>7424</v>
          </cell>
          <cell r="AR310">
            <v>0</v>
          </cell>
          <cell r="AS310">
            <v>0</v>
          </cell>
          <cell r="AT310">
            <v>0</v>
          </cell>
          <cell r="AU310">
            <v>4550</v>
          </cell>
          <cell r="AW310">
            <v>4.47</v>
          </cell>
          <cell r="AY310">
            <v>32748</v>
          </cell>
          <cell r="AZ310">
            <v>0</v>
          </cell>
          <cell r="BA310">
            <v>0</v>
          </cell>
          <cell r="BB310">
            <v>0</v>
          </cell>
          <cell r="BC310">
            <v>25230</v>
          </cell>
          <cell r="BD310">
            <v>37</v>
          </cell>
          <cell r="BE310">
            <v>4.95</v>
          </cell>
          <cell r="BF310">
            <v>0</v>
          </cell>
          <cell r="BG310">
            <v>35568</v>
          </cell>
          <cell r="BH310">
            <v>0</v>
          </cell>
          <cell r="BI310">
            <v>5</v>
          </cell>
          <cell r="BJ310">
            <v>0</v>
          </cell>
          <cell r="BK310">
            <v>35780</v>
          </cell>
          <cell r="BL310">
            <v>0</v>
          </cell>
          <cell r="BM310">
            <v>0</v>
          </cell>
          <cell r="BN310">
            <v>0</v>
          </cell>
          <cell r="BO310">
            <v>3680.7232389368505</v>
          </cell>
          <cell r="BP310">
            <v>2.3972956252687254</v>
          </cell>
          <cell r="BQ310">
            <v>8</v>
          </cell>
          <cell r="BR310">
            <v>0</v>
          </cell>
          <cell r="BS310">
            <v>49498.762287960286</v>
          </cell>
          <cell r="BT310">
            <v>0</v>
          </cell>
          <cell r="BU310">
            <v>4488</v>
          </cell>
          <cell r="BW310">
            <v>17577.352457592056</v>
          </cell>
          <cell r="BY310">
            <v>4488</v>
          </cell>
          <cell r="CA310">
            <v>14973.962287960287</v>
          </cell>
          <cell r="CC310">
            <v>11.84083197611292</v>
          </cell>
          <cell r="CD310">
            <v>0</v>
          </cell>
          <cell r="CE310">
            <v>90522.972041259505</v>
          </cell>
          <cell r="CF310">
            <v>0</v>
          </cell>
          <cell r="CG310">
            <v>9188.4856134636266</v>
          </cell>
          <cell r="CH310">
            <v>0</v>
          </cell>
          <cell r="CI310">
            <v>0</v>
          </cell>
          <cell r="CJ310">
            <v>0</v>
          </cell>
          <cell r="CK310">
            <v>9188.4856134636266</v>
          </cell>
          <cell r="CL310">
            <v>0</v>
          </cell>
          <cell r="CM310">
            <v>49340.209753299219</v>
          </cell>
          <cell r="CN310">
            <v>0</v>
          </cell>
          <cell r="CO310">
            <v>7</v>
          </cell>
          <cell r="CP310">
            <v>0</v>
          </cell>
          <cell r="CQ310">
            <v>56312</v>
          </cell>
          <cell r="CS310">
            <v>5677</v>
          </cell>
          <cell r="CU310">
            <v>0</v>
          </cell>
          <cell r="CW310">
            <v>5677</v>
          </cell>
          <cell r="CY310">
            <v>30103</v>
          </cell>
          <cell r="DA310">
            <v>11.5</v>
          </cell>
          <cell r="DB310">
            <v>0</v>
          </cell>
          <cell r="DC310">
            <v>96982</v>
          </cell>
          <cell r="DD310">
            <v>0</v>
          </cell>
          <cell r="DE310">
            <v>9721</v>
          </cell>
          <cell r="DF310">
            <v>0</v>
          </cell>
          <cell r="DG310">
            <v>0</v>
          </cell>
          <cell r="DH310">
            <v>0</v>
          </cell>
          <cell r="DI310">
            <v>9721</v>
          </cell>
          <cell r="DJ310">
            <v>0</v>
          </cell>
          <cell r="DK310">
            <v>57080</v>
          </cell>
          <cell r="DL310">
            <v>0</v>
          </cell>
          <cell r="DM310">
            <v>18.523503519054682</v>
          </cell>
          <cell r="DN310">
            <v>0</v>
          </cell>
          <cell r="DO310">
            <v>167420</v>
          </cell>
          <cell r="DQ310">
            <v>16348</v>
          </cell>
          <cell r="DS310">
            <v>0</v>
          </cell>
          <cell r="DU310">
            <v>16348</v>
          </cell>
          <cell r="DW310">
            <v>94840</v>
          </cell>
          <cell r="DY310">
            <v>52.435540069686411</v>
          </cell>
          <cell r="DZ310">
            <v>0</v>
          </cell>
          <cell r="EA310">
            <v>430418</v>
          </cell>
          <cell r="EC310">
            <v>42298</v>
          </cell>
          <cell r="EE310">
            <v>48680</v>
          </cell>
          <cell r="EG310">
            <v>42298</v>
          </cell>
          <cell r="EI310">
            <v>321528.8</v>
          </cell>
          <cell r="EK310">
            <v>65.353387991319039</v>
          </cell>
          <cell r="EL310">
            <v>0</v>
          </cell>
          <cell r="EM310">
            <v>559550</v>
          </cell>
          <cell r="EN310">
            <v>0</v>
          </cell>
          <cell r="EO310">
            <v>55681</v>
          </cell>
          <cell r="EP310">
            <v>0</v>
          </cell>
          <cell r="EQ310">
            <v>30067</v>
          </cell>
          <cell r="ER310">
            <v>0</v>
          </cell>
          <cell r="ES310">
            <v>55681</v>
          </cell>
          <cell r="ET310">
            <v>0</v>
          </cell>
          <cell r="EU310">
            <v>315106</v>
          </cell>
          <cell r="EV310">
            <v>0</v>
          </cell>
          <cell r="EW310">
            <v>84.272017053507639</v>
          </cell>
          <cell r="EX310">
            <v>0</v>
          </cell>
          <cell r="EY310">
            <v>802744</v>
          </cell>
          <cell r="EZ310">
            <v>0</v>
          </cell>
          <cell r="FA310">
            <v>73472</v>
          </cell>
          <cell r="FB310">
            <v>0</v>
          </cell>
          <cell r="FC310">
            <v>10473</v>
          </cell>
          <cell r="FD310">
            <v>0</v>
          </cell>
          <cell r="FE310">
            <v>73472</v>
          </cell>
          <cell r="FF310">
            <v>0</v>
          </cell>
          <cell r="FG310">
            <v>380676.2</v>
          </cell>
          <cell r="FH310">
            <v>0</v>
          </cell>
          <cell r="FI310">
            <v>87.449750865134206</v>
          </cell>
          <cell r="FJ310">
            <v>0</v>
          </cell>
          <cell r="FK310">
            <v>935749</v>
          </cell>
          <cell r="FL310">
            <v>0</v>
          </cell>
          <cell r="FM310">
            <v>76306</v>
          </cell>
          <cell r="FN310">
            <v>0</v>
          </cell>
          <cell r="FO310">
            <v>23382</v>
          </cell>
          <cell r="FQ310">
            <v>76306</v>
          </cell>
          <cell r="FS310">
            <v>216377.450975054</v>
          </cell>
          <cell r="FU310">
            <v>89.892034456058852</v>
          </cell>
          <cell r="FV310">
            <v>0</v>
          </cell>
          <cell r="FW310">
            <v>952603</v>
          </cell>
          <cell r="FX310">
            <v>0</v>
          </cell>
          <cell r="FY310">
            <v>80259</v>
          </cell>
          <cell r="FZ310">
            <v>0</v>
          </cell>
          <cell r="GA310">
            <v>0</v>
          </cell>
          <cell r="GB310">
            <v>0</v>
          </cell>
          <cell r="GC310">
            <v>80259</v>
          </cell>
          <cell r="GE310">
            <v>139405.09182269027</v>
          </cell>
          <cell r="GG310">
            <v>93.344735743508394</v>
          </cell>
          <cell r="GH310">
            <v>0</v>
          </cell>
          <cell r="GI310">
            <v>1064131</v>
          </cell>
          <cell r="GJ310">
            <v>0</v>
          </cell>
          <cell r="GK310">
            <v>81877</v>
          </cell>
          <cell r="GL310">
            <v>0</v>
          </cell>
          <cell r="GM310">
            <v>22168</v>
          </cell>
          <cell r="GO310">
            <v>81877</v>
          </cell>
          <cell r="GQ310">
            <v>107299.35867871747</v>
          </cell>
          <cell r="HE310">
            <v>-301</v>
          </cell>
        </row>
        <row r="311">
          <cell r="A311">
            <v>302</v>
          </cell>
          <cell r="B311" t="str">
            <v>TYRINGHAM</v>
          </cell>
          <cell r="E311">
            <v>0</v>
          </cell>
          <cell r="F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L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Z311">
            <v>0</v>
          </cell>
          <cell r="BB311">
            <v>0</v>
          </cell>
          <cell r="BC311">
            <v>0</v>
          </cell>
          <cell r="BD311">
            <v>0</v>
          </cell>
          <cell r="BH311">
            <v>0</v>
          </cell>
          <cell r="BL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W311">
            <v>0</v>
          </cell>
          <cell r="BY311">
            <v>0</v>
          </cell>
          <cell r="CA311">
            <v>0</v>
          </cell>
          <cell r="CE311">
            <v>0</v>
          </cell>
          <cell r="CF311">
            <v>0</v>
          </cell>
          <cell r="CH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S311">
            <v>0</v>
          </cell>
          <cell r="CW311">
            <v>0</v>
          </cell>
          <cell r="CY311">
            <v>0</v>
          </cell>
          <cell r="DD311">
            <v>0</v>
          </cell>
          <cell r="DF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U311">
            <v>0</v>
          </cell>
          <cell r="DW311">
            <v>0</v>
          </cell>
          <cell r="EG311">
            <v>0</v>
          </cell>
          <cell r="EI311">
            <v>0</v>
          </cell>
          <cell r="EK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0</v>
          </cell>
          <cell r="FL311">
            <v>0</v>
          </cell>
          <cell r="FM311">
            <v>0</v>
          </cell>
          <cell r="FN311">
            <v>0</v>
          </cell>
          <cell r="FO311">
            <v>0</v>
          </cell>
          <cell r="FQ311">
            <v>0</v>
          </cell>
          <cell r="FS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E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0</v>
          </cell>
          <cell r="GM311">
            <v>0</v>
          </cell>
          <cell r="GO311">
            <v>0</v>
          </cell>
          <cell r="GQ311">
            <v>0</v>
          </cell>
          <cell r="HE311">
            <v>-302</v>
          </cell>
        </row>
        <row r="312">
          <cell r="A312">
            <v>303</v>
          </cell>
          <cell r="B312" t="str">
            <v>UPTON</v>
          </cell>
          <cell r="E312">
            <v>0</v>
          </cell>
          <cell r="F312">
            <v>0</v>
          </cell>
          <cell r="J312">
            <v>0</v>
          </cell>
          <cell r="K312">
            <v>0</v>
          </cell>
          <cell r="L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L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Z312">
            <v>0</v>
          </cell>
          <cell r="BB312">
            <v>0</v>
          </cell>
          <cell r="BC312">
            <v>0</v>
          </cell>
          <cell r="BD312">
            <v>0</v>
          </cell>
          <cell r="BH312">
            <v>0</v>
          </cell>
          <cell r="BL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W312">
            <v>0</v>
          </cell>
          <cell r="BY312">
            <v>0</v>
          </cell>
          <cell r="CA312">
            <v>0</v>
          </cell>
          <cell r="CE312">
            <v>0</v>
          </cell>
          <cell r="CF312">
            <v>0</v>
          </cell>
          <cell r="CH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S312">
            <v>0</v>
          </cell>
          <cell r="CW312">
            <v>0</v>
          </cell>
          <cell r="CY312">
            <v>0</v>
          </cell>
          <cell r="DD312">
            <v>0</v>
          </cell>
          <cell r="DF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U312">
            <v>0</v>
          </cell>
          <cell r="DW312">
            <v>0</v>
          </cell>
          <cell r="EG312">
            <v>0</v>
          </cell>
          <cell r="EI312">
            <v>0</v>
          </cell>
          <cell r="EK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Q312">
            <v>0</v>
          </cell>
          <cell r="FS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E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0</v>
          </cell>
          <cell r="GM312">
            <v>0</v>
          </cell>
          <cell r="GO312">
            <v>0</v>
          </cell>
          <cell r="GQ312">
            <v>0</v>
          </cell>
          <cell r="HE312">
            <v>-303</v>
          </cell>
        </row>
        <row r="313">
          <cell r="A313">
            <v>304</v>
          </cell>
          <cell r="B313" t="str">
            <v>UXBRIDGE</v>
          </cell>
          <cell r="E313">
            <v>0</v>
          </cell>
          <cell r="F313">
            <v>0</v>
          </cell>
          <cell r="J313">
            <v>0</v>
          </cell>
          <cell r="K313">
            <v>0</v>
          </cell>
          <cell r="L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L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Z313">
            <v>0</v>
          </cell>
          <cell r="BB313">
            <v>0</v>
          </cell>
          <cell r="BC313">
            <v>0</v>
          </cell>
          <cell r="BD313">
            <v>0</v>
          </cell>
          <cell r="BH313">
            <v>0</v>
          </cell>
          <cell r="BI313">
            <v>1</v>
          </cell>
          <cell r="BJ313">
            <v>0</v>
          </cell>
          <cell r="BK313">
            <v>6518</v>
          </cell>
          <cell r="BL313">
            <v>0</v>
          </cell>
          <cell r="BM313">
            <v>0</v>
          </cell>
          <cell r="BN313">
            <v>0</v>
          </cell>
          <cell r="BO313">
            <v>1993.6639136576248</v>
          </cell>
          <cell r="BP313">
            <v>1.2984952869878725</v>
          </cell>
          <cell r="BQ313">
            <v>1</v>
          </cell>
          <cell r="BR313">
            <v>0</v>
          </cell>
          <cell r="BS313">
            <v>7923.1009148780104</v>
          </cell>
          <cell r="BT313">
            <v>0</v>
          </cell>
          <cell r="BU313">
            <v>748</v>
          </cell>
          <cell r="BW313">
            <v>0</v>
          </cell>
          <cell r="BY313">
            <v>748</v>
          </cell>
          <cell r="CA313">
            <v>5315.9009148780106</v>
          </cell>
          <cell r="CC313">
            <v>3</v>
          </cell>
          <cell r="CD313">
            <v>0</v>
          </cell>
          <cell r="CE313">
            <v>16506</v>
          </cell>
          <cell r="CF313">
            <v>0</v>
          </cell>
          <cell r="CG313">
            <v>1552</v>
          </cell>
          <cell r="CH313">
            <v>0</v>
          </cell>
          <cell r="CI313">
            <v>9029</v>
          </cell>
          <cell r="CJ313">
            <v>0</v>
          </cell>
          <cell r="CK313">
            <v>1552</v>
          </cell>
          <cell r="CL313">
            <v>0</v>
          </cell>
          <cell r="CM313">
            <v>12032.89908512199</v>
          </cell>
          <cell r="CN313">
            <v>0</v>
          </cell>
          <cell r="CO313">
            <v>3</v>
          </cell>
          <cell r="CP313">
            <v>0</v>
          </cell>
          <cell r="CQ313">
            <v>26035.921731217917</v>
          </cell>
          <cell r="CS313">
            <v>2433</v>
          </cell>
          <cell r="CU313">
            <v>0</v>
          </cell>
          <cell r="CW313">
            <v>2433</v>
          </cell>
          <cell r="CY313">
            <v>15241.921731217917</v>
          </cell>
          <cell r="DA313">
            <v>2.4459459459459461</v>
          </cell>
          <cell r="DB313">
            <v>0</v>
          </cell>
          <cell r="DC313">
            <v>23659</v>
          </cell>
          <cell r="DD313">
            <v>0</v>
          </cell>
          <cell r="DE313">
            <v>2077</v>
          </cell>
          <cell r="DF313">
            <v>0</v>
          </cell>
          <cell r="DG313">
            <v>0</v>
          </cell>
          <cell r="DH313">
            <v>0</v>
          </cell>
          <cell r="DI313">
            <v>2077</v>
          </cell>
          <cell r="DJ313">
            <v>0</v>
          </cell>
          <cell r="DK313">
            <v>9151</v>
          </cell>
          <cell r="DL313">
            <v>0</v>
          </cell>
          <cell r="DM313">
            <v>3</v>
          </cell>
          <cell r="DN313">
            <v>0</v>
          </cell>
          <cell r="DO313">
            <v>29523</v>
          </cell>
          <cell r="DQ313">
            <v>2655</v>
          </cell>
          <cell r="DS313">
            <v>0</v>
          </cell>
          <cell r="DU313">
            <v>2655</v>
          </cell>
          <cell r="DW313">
            <v>9675.9686924871676</v>
          </cell>
          <cell r="DY313">
            <v>4</v>
          </cell>
          <cell r="DZ313">
            <v>0</v>
          </cell>
          <cell r="EA313">
            <v>41639</v>
          </cell>
          <cell r="EC313">
            <v>3572</v>
          </cell>
          <cell r="EE313">
            <v>0</v>
          </cell>
          <cell r="EG313">
            <v>3572</v>
          </cell>
          <cell r="EI313">
            <v>15634.4</v>
          </cell>
          <cell r="EK313">
            <v>3</v>
          </cell>
          <cell r="EL313">
            <v>0</v>
          </cell>
          <cell r="EM313">
            <v>32228</v>
          </cell>
          <cell r="EN313">
            <v>0</v>
          </cell>
          <cell r="EO313">
            <v>2679</v>
          </cell>
          <cell r="EP313">
            <v>0</v>
          </cell>
          <cell r="EQ313">
            <v>0</v>
          </cell>
          <cell r="ER313">
            <v>0</v>
          </cell>
          <cell r="ES313">
            <v>2679</v>
          </cell>
          <cell r="ET313">
            <v>0</v>
          </cell>
          <cell r="EU313">
            <v>9615.2000000000007</v>
          </cell>
          <cell r="EV313">
            <v>0</v>
          </cell>
          <cell r="EW313">
            <v>3</v>
          </cell>
          <cell r="EX313">
            <v>0</v>
          </cell>
          <cell r="EY313">
            <v>39632</v>
          </cell>
          <cell r="EZ313">
            <v>0</v>
          </cell>
          <cell r="FA313">
            <v>2675</v>
          </cell>
          <cell r="FB313">
            <v>0</v>
          </cell>
          <cell r="FC313">
            <v>0</v>
          </cell>
          <cell r="FD313">
            <v>0</v>
          </cell>
          <cell r="FE313">
            <v>2675</v>
          </cell>
          <cell r="FF313">
            <v>0</v>
          </cell>
          <cell r="FG313">
            <v>12250.4</v>
          </cell>
          <cell r="FH313">
            <v>0</v>
          </cell>
          <cell r="FI313">
            <v>3</v>
          </cell>
          <cell r="FJ313">
            <v>0</v>
          </cell>
          <cell r="FK313">
            <v>38590</v>
          </cell>
          <cell r="FL313">
            <v>0</v>
          </cell>
          <cell r="FM313">
            <v>2675</v>
          </cell>
          <cell r="FN313">
            <v>0</v>
          </cell>
          <cell r="FO313">
            <v>0</v>
          </cell>
          <cell r="FQ313">
            <v>2675</v>
          </cell>
          <cell r="FS313">
            <v>1771.5107348507097</v>
          </cell>
          <cell r="FU313">
            <v>2</v>
          </cell>
          <cell r="FV313">
            <v>0</v>
          </cell>
          <cell r="FW313">
            <v>27427</v>
          </cell>
          <cell r="FX313">
            <v>0</v>
          </cell>
          <cell r="FY313">
            <v>1762</v>
          </cell>
          <cell r="FZ313">
            <v>0</v>
          </cell>
          <cell r="GA313">
            <v>0</v>
          </cell>
          <cell r="GB313">
            <v>0</v>
          </cell>
          <cell r="GC313">
            <v>1762</v>
          </cell>
          <cell r="GE313">
            <v>1802.1138475717876</v>
          </cell>
          <cell r="GG313">
            <v>1</v>
          </cell>
          <cell r="GH313">
            <v>0</v>
          </cell>
          <cell r="GI313">
            <v>10244</v>
          </cell>
          <cell r="GJ313">
            <v>0</v>
          </cell>
          <cell r="GK313">
            <v>865</v>
          </cell>
          <cell r="GL313">
            <v>0</v>
          </cell>
          <cell r="GM313">
            <v>0</v>
          </cell>
          <cell r="GO313">
            <v>865</v>
          </cell>
          <cell r="GQ313">
            <v>0</v>
          </cell>
          <cell r="HE313">
            <v>-304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5228</v>
          </cell>
          <cell r="E314">
            <v>0</v>
          </cell>
          <cell r="F314">
            <v>0</v>
          </cell>
          <cell r="G314">
            <v>2614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8.3800000000000008</v>
          </cell>
          <cell r="X314">
            <v>0</v>
          </cell>
          <cell r="Y314">
            <v>48331</v>
          </cell>
          <cell r="Z314">
            <v>0</v>
          </cell>
          <cell r="AA314">
            <v>6549</v>
          </cell>
          <cell r="AB314">
            <v>0</v>
          </cell>
          <cell r="AC314">
            <v>48331</v>
          </cell>
          <cell r="AD314">
            <v>0</v>
          </cell>
          <cell r="AE314">
            <v>0</v>
          </cell>
          <cell r="AF314">
            <v>18.28</v>
          </cell>
          <cell r="AG314">
            <v>0</v>
          </cell>
          <cell r="AH314">
            <v>121726</v>
          </cell>
          <cell r="AJ314">
            <v>0</v>
          </cell>
          <cell r="AL314">
            <v>102394</v>
          </cell>
          <cell r="AN314">
            <v>0</v>
          </cell>
          <cell r="AO314">
            <v>29.68</v>
          </cell>
          <cell r="AP314">
            <v>0</v>
          </cell>
          <cell r="AQ314">
            <v>208819</v>
          </cell>
          <cell r="AR314">
            <v>0</v>
          </cell>
          <cell r="AS314">
            <v>7281</v>
          </cell>
          <cell r="AT314">
            <v>0</v>
          </cell>
          <cell r="AU314">
            <v>150463</v>
          </cell>
          <cell r="AW314">
            <v>27.05</v>
          </cell>
          <cell r="AY314">
            <v>217292</v>
          </cell>
          <cell r="AZ314">
            <v>0</v>
          </cell>
          <cell r="BA314">
            <v>0</v>
          </cell>
          <cell r="BB314">
            <v>0</v>
          </cell>
          <cell r="BC314">
            <v>80197</v>
          </cell>
          <cell r="BD314">
            <v>118</v>
          </cell>
          <cell r="BE314">
            <v>34.700000000000003</v>
          </cell>
          <cell r="BF314">
            <v>0</v>
          </cell>
          <cell r="BG314">
            <v>271856</v>
          </cell>
          <cell r="BH314">
            <v>0</v>
          </cell>
          <cell r="BI314">
            <v>34.32</v>
          </cell>
          <cell r="BJ314">
            <v>0</v>
          </cell>
          <cell r="BK314">
            <v>284485</v>
          </cell>
          <cell r="BL314">
            <v>0</v>
          </cell>
          <cell r="BM314">
            <v>0</v>
          </cell>
          <cell r="BN314">
            <v>0</v>
          </cell>
          <cell r="BO314">
            <v>14913.205580337428</v>
          </cell>
          <cell r="BP314">
            <v>9.7131352116539347</v>
          </cell>
          <cell r="BQ314">
            <v>36.608331499009466</v>
          </cell>
          <cell r="BR314">
            <v>0</v>
          </cell>
          <cell r="BS314">
            <v>297003.20534580969</v>
          </cell>
          <cell r="BT314">
            <v>0</v>
          </cell>
          <cell r="BU314">
            <v>27383.031961259079</v>
          </cell>
          <cell r="BW314">
            <v>0</v>
          </cell>
          <cell r="BY314">
            <v>27383.031961259079</v>
          </cell>
          <cell r="CA314">
            <v>41921.205345809693</v>
          </cell>
          <cell r="CC314">
            <v>40.35275080906149</v>
          </cell>
          <cell r="CD314">
            <v>0</v>
          </cell>
          <cell r="CE314">
            <v>313361.32038834953</v>
          </cell>
          <cell r="CF314">
            <v>0</v>
          </cell>
          <cell r="CG314">
            <v>30796.401294498384</v>
          </cell>
          <cell r="CH314">
            <v>0</v>
          </cell>
          <cell r="CI314">
            <v>5781.333333333333</v>
          </cell>
          <cell r="CJ314">
            <v>0</v>
          </cell>
          <cell r="CK314">
            <v>30796.401294498384</v>
          </cell>
          <cell r="CL314">
            <v>0</v>
          </cell>
          <cell r="CM314">
            <v>28921.115042539837</v>
          </cell>
          <cell r="CN314">
            <v>0</v>
          </cell>
          <cell r="CO314">
            <v>40</v>
          </cell>
          <cell r="CP314">
            <v>0</v>
          </cell>
          <cell r="CQ314">
            <v>328806.31630048493</v>
          </cell>
          <cell r="CS314">
            <v>32440</v>
          </cell>
          <cell r="CU314">
            <v>0</v>
          </cell>
          <cell r="CW314">
            <v>32440</v>
          </cell>
          <cell r="CY314">
            <v>30266.995912135404</v>
          </cell>
          <cell r="DA314">
            <v>54</v>
          </cell>
          <cell r="DB314">
            <v>0</v>
          </cell>
          <cell r="DC314">
            <v>460026</v>
          </cell>
          <cell r="DD314">
            <v>0</v>
          </cell>
          <cell r="DE314">
            <v>45846</v>
          </cell>
          <cell r="DF314">
            <v>0</v>
          </cell>
          <cell r="DG314">
            <v>0</v>
          </cell>
          <cell r="DH314">
            <v>0</v>
          </cell>
          <cell r="DI314">
            <v>45846</v>
          </cell>
          <cell r="DJ314">
            <v>0</v>
          </cell>
          <cell r="DK314">
            <v>147030</v>
          </cell>
          <cell r="DL314">
            <v>0</v>
          </cell>
          <cell r="DM314">
            <v>57</v>
          </cell>
          <cell r="DN314">
            <v>0</v>
          </cell>
          <cell r="DO314">
            <v>506658</v>
          </cell>
          <cell r="DQ314">
            <v>50901</v>
          </cell>
          <cell r="DS314">
            <v>0</v>
          </cell>
          <cell r="DU314">
            <v>50901</v>
          </cell>
          <cell r="DW314">
            <v>131541.8085845632</v>
          </cell>
          <cell r="DY314">
            <v>66</v>
          </cell>
          <cell r="DZ314">
            <v>0</v>
          </cell>
          <cell r="EA314">
            <v>587504</v>
          </cell>
          <cell r="EC314">
            <v>58938</v>
          </cell>
          <cell r="EE314">
            <v>0</v>
          </cell>
          <cell r="EG314">
            <v>58938</v>
          </cell>
          <cell r="EI314">
            <v>161313.07347980601</v>
          </cell>
          <cell r="EK314">
            <v>65.681818181818187</v>
          </cell>
          <cell r="EL314">
            <v>0</v>
          </cell>
          <cell r="EM314">
            <v>615222</v>
          </cell>
          <cell r="EN314">
            <v>0</v>
          </cell>
          <cell r="EO314">
            <v>58653</v>
          </cell>
          <cell r="EP314">
            <v>0</v>
          </cell>
          <cell r="EQ314">
            <v>0</v>
          </cell>
          <cell r="ER314">
            <v>0</v>
          </cell>
          <cell r="ES314">
            <v>58653</v>
          </cell>
          <cell r="ET314">
            <v>0</v>
          </cell>
          <cell r="EU314">
            <v>94878.400000000009</v>
          </cell>
          <cell r="EV314">
            <v>0</v>
          </cell>
          <cell r="EW314">
            <v>71.27272727272728</v>
          </cell>
          <cell r="EX314">
            <v>0</v>
          </cell>
          <cell r="EY314">
            <v>704867</v>
          </cell>
          <cell r="EZ314">
            <v>0</v>
          </cell>
          <cell r="FA314">
            <v>62677</v>
          </cell>
          <cell r="FB314">
            <v>0</v>
          </cell>
          <cell r="FC314">
            <v>0</v>
          </cell>
          <cell r="FD314">
            <v>0</v>
          </cell>
          <cell r="FE314">
            <v>62677</v>
          </cell>
          <cell r="FF314">
            <v>0</v>
          </cell>
          <cell r="FG314">
            <v>128912.9</v>
          </cell>
          <cell r="FH314">
            <v>0</v>
          </cell>
          <cell r="FI314">
            <v>66.270686642472356</v>
          </cell>
          <cell r="FJ314">
            <v>0</v>
          </cell>
          <cell r="FK314">
            <v>620638</v>
          </cell>
          <cell r="FL314">
            <v>0</v>
          </cell>
          <cell r="FM314">
            <v>59180</v>
          </cell>
          <cell r="FN314">
            <v>0</v>
          </cell>
          <cell r="FO314">
            <v>0</v>
          </cell>
          <cell r="FQ314">
            <v>59180</v>
          </cell>
          <cell r="FS314">
            <v>28080.742081885986</v>
          </cell>
          <cell r="FU314">
            <v>64.50600358422939</v>
          </cell>
          <cell r="FV314">
            <v>0</v>
          </cell>
          <cell r="FW314">
            <v>644395</v>
          </cell>
          <cell r="FX314">
            <v>0</v>
          </cell>
          <cell r="FY314">
            <v>56711</v>
          </cell>
          <cell r="FZ314">
            <v>0</v>
          </cell>
          <cell r="GA314">
            <v>11979</v>
          </cell>
          <cell r="GB314">
            <v>0</v>
          </cell>
          <cell r="GC314">
            <v>56711</v>
          </cell>
          <cell r="GE314">
            <v>51695.402782228462</v>
          </cell>
          <cell r="GG314">
            <v>66.597222222222229</v>
          </cell>
          <cell r="GH314">
            <v>0</v>
          </cell>
          <cell r="GI314">
            <v>735908</v>
          </cell>
          <cell r="GJ314">
            <v>0</v>
          </cell>
          <cell r="GK314">
            <v>59410</v>
          </cell>
          <cell r="GL314">
            <v>0</v>
          </cell>
          <cell r="GM314">
            <v>0</v>
          </cell>
          <cell r="GO314">
            <v>59410</v>
          </cell>
          <cell r="GQ314">
            <v>88043.23766915458</v>
          </cell>
          <cell r="HE314">
            <v>-305</v>
          </cell>
        </row>
        <row r="315">
          <cell r="A315">
            <v>306</v>
          </cell>
          <cell r="B315" t="str">
            <v>WALES</v>
          </cell>
          <cell r="E315">
            <v>0</v>
          </cell>
          <cell r="F315">
            <v>0</v>
          </cell>
          <cell r="J315">
            <v>0</v>
          </cell>
          <cell r="K315">
            <v>0</v>
          </cell>
          <cell r="L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L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Z315">
            <v>0</v>
          </cell>
          <cell r="BB315">
            <v>0</v>
          </cell>
          <cell r="BC315">
            <v>0</v>
          </cell>
          <cell r="BD315">
            <v>0</v>
          </cell>
          <cell r="BH315">
            <v>0</v>
          </cell>
          <cell r="BL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W315">
            <v>0</v>
          </cell>
          <cell r="BY315">
            <v>0</v>
          </cell>
          <cell r="CA315">
            <v>0</v>
          </cell>
          <cell r="CC315">
            <v>0.23890784982935154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2603.1399317406144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S315">
            <v>0</v>
          </cell>
          <cell r="CW315">
            <v>0</v>
          </cell>
          <cell r="CY315">
            <v>0</v>
          </cell>
          <cell r="DD315">
            <v>0</v>
          </cell>
          <cell r="DF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U315">
            <v>0</v>
          </cell>
          <cell r="DW315">
            <v>0</v>
          </cell>
          <cell r="EG315">
            <v>0</v>
          </cell>
          <cell r="EI315">
            <v>0</v>
          </cell>
          <cell r="EK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Q315">
            <v>0</v>
          </cell>
          <cell r="FS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E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O315">
            <v>0</v>
          </cell>
          <cell r="GQ315">
            <v>0</v>
          </cell>
          <cell r="HE315">
            <v>-306</v>
          </cell>
        </row>
        <row r="316">
          <cell r="A316">
            <v>307</v>
          </cell>
          <cell r="B316" t="str">
            <v>WALPOLE</v>
          </cell>
          <cell r="E316">
            <v>0</v>
          </cell>
          <cell r="F316">
            <v>0</v>
          </cell>
          <cell r="J316">
            <v>0</v>
          </cell>
          <cell r="K316">
            <v>0</v>
          </cell>
          <cell r="L316">
            <v>0</v>
          </cell>
          <cell r="O316">
            <v>1</v>
          </cell>
          <cell r="P316">
            <v>0</v>
          </cell>
          <cell r="Q316">
            <v>5591</v>
          </cell>
          <cell r="R316">
            <v>0</v>
          </cell>
          <cell r="S316">
            <v>0</v>
          </cell>
          <cell r="U316">
            <v>5178</v>
          </cell>
          <cell r="V316">
            <v>0</v>
          </cell>
          <cell r="W316">
            <v>31.49</v>
          </cell>
          <cell r="X316">
            <v>0</v>
          </cell>
          <cell r="Y316">
            <v>170165</v>
          </cell>
          <cell r="Z316">
            <v>0</v>
          </cell>
          <cell r="AA316">
            <v>5581</v>
          </cell>
          <cell r="AB316">
            <v>0</v>
          </cell>
          <cell r="AC316">
            <v>164574</v>
          </cell>
          <cell r="AD316">
            <v>0</v>
          </cell>
          <cell r="AE316">
            <v>0</v>
          </cell>
          <cell r="AF316">
            <v>35.869999999999997</v>
          </cell>
          <cell r="AG316">
            <v>0</v>
          </cell>
          <cell r="AH316">
            <v>210880</v>
          </cell>
          <cell r="AJ316">
            <v>0</v>
          </cell>
          <cell r="AL316">
            <v>139459</v>
          </cell>
          <cell r="AN316">
            <v>0</v>
          </cell>
          <cell r="AO316">
            <v>38</v>
          </cell>
          <cell r="AP316">
            <v>0</v>
          </cell>
          <cell r="AQ316">
            <v>245784</v>
          </cell>
          <cell r="AR316">
            <v>0</v>
          </cell>
          <cell r="AS316">
            <v>0</v>
          </cell>
          <cell r="AT316">
            <v>0</v>
          </cell>
          <cell r="AU316">
            <v>125162</v>
          </cell>
          <cell r="AW316">
            <v>38.479999999999997</v>
          </cell>
          <cell r="AY316">
            <v>282174</v>
          </cell>
          <cell r="AZ316">
            <v>0</v>
          </cell>
          <cell r="BA316">
            <v>0</v>
          </cell>
          <cell r="BB316">
            <v>0</v>
          </cell>
          <cell r="BC316">
            <v>65537</v>
          </cell>
          <cell r="BD316">
            <v>96</v>
          </cell>
          <cell r="BE316">
            <v>34.81</v>
          </cell>
          <cell r="BF316">
            <v>0</v>
          </cell>
          <cell r="BG316">
            <v>258011</v>
          </cell>
          <cell r="BH316">
            <v>0</v>
          </cell>
          <cell r="BI316">
            <v>37</v>
          </cell>
          <cell r="BJ316">
            <v>0</v>
          </cell>
          <cell r="BK316">
            <v>288452</v>
          </cell>
          <cell r="BL316">
            <v>0</v>
          </cell>
          <cell r="BM316">
            <v>0</v>
          </cell>
          <cell r="BN316">
            <v>0</v>
          </cell>
          <cell r="BO316">
            <v>13763.254851618924</v>
          </cell>
          <cell r="BP316">
            <v>8.9641596239034698</v>
          </cell>
          <cell r="BQ316">
            <v>33</v>
          </cell>
          <cell r="BR316">
            <v>0</v>
          </cell>
          <cell r="BS316">
            <v>271911.36307137267</v>
          </cell>
          <cell r="BT316">
            <v>0</v>
          </cell>
          <cell r="BU316">
            <v>23936</v>
          </cell>
          <cell r="BW316">
            <v>9245.2300959803906</v>
          </cell>
          <cell r="BY316">
            <v>23936</v>
          </cell>
          <cell r="CA316">
            <v>18264.599999999999</v>
          </cell>
          <cell r="CC316">
            <v>29.718918204536717</v>
          </cell>
          <cell r="CD316">
            <v>0</v>
          </cell>
          <cell r="CE316">
            <v>258998.31365340255</v>
          </cell>
          <cell r="CF316">
            <v>0</v>
          </cell>
          <cell r="CG316">
            <v>23061.880526720492</v>
          </cell>
          <cell r="CH316">
            <v>0</v>
          </cell>
          <cell r="CI316">
            <v>0</v>
          </cell>
          <cell r="CJ316">
            <v>0</v>
          </cell>
          <cell r="CK316">
            <v>23061.880526720492</v>
          </cell>
          <cell r="CL316">
            <v>0</v>
          </cell>
          <cell r="CM316">
            <v>12176</v>
          </cell>
          <cell r="CN316">
            <v>0</v>
          </cell>
          <cell r="CO316">
            <v>29</v>
          </cell>
          <cell r="CP316">
            <v>0</v>
          </cell>
          <cell r="CQ316">
            <v>239874.03619695059</v>
          </cell>
          <cell r="CS316">
            <v>21897</v>
          </cell>
          <cell r="CU316">
            <v>19424.759049237644</v>
          </cell>
          <cell r="CW316">
            <v>21897</v>
          </cell>
          <cell r="CY316">
            <v>0</v>
          </cell>
          <cell r="DA316">
            <v>29.20069204152249</v>
          </cell>
          <cell r="DB316">
            <v>0</v>
          </cell>
          <cell r="DC316">
            <v>280219</v>
          </cell>
          <cell r="DD316">
            <v>0</v>
          </cell>
          <cell r="DE316">
            <v>24791</v>
          </cell>
          <cell r="DF316">
            <v>0</v>
          </cell>
          <cell r="DG316">
            <v>0</v>
          </cell>
          <cell r="DH316">
            <v>0</v>
          </cell>
          <cell r="DI316">
            <v>24791</v>
          </cell>
          <cell r="DJ316">
            <v>0</v>
          </cell>
          <cell r="DK316">
            <v>40345</v>
          </cell>
          <cell r="DL316">
            <v>0</v>
          </cell>
          <cell r="DM316">
            <v>23.993079584775089</v>
          </cell>
          <cell r="DN316">
            <v>0</v>
          </cell>
          <cell r="DO316">
            <v>240312</v>
          </cell>
          <cell r="DQ316">
            <v>21354</v>
          </cell>
          <cell r="DS316">
            <v>0</v>
          </cell>
          <cell r="DU316">
            <v>21354</v>
          </cell>
          <cell r="DW316">
            <v>24206.978281829644</v>
          </cell>
          <cell r="DY316">
            <v>22.513888888888886</v>
          </cell>
          <cell r="DZ316">
            <v>0</v>
          </cell>
          <cell r="EA316">
            <v>181861</v>
          </cell>
          <cell r="EC316">
            <v>16967</v>
          </cell>
          <cell r="EE316">
            <v>36816</v>
          </cell>
          <cell r="EG316">
            <v>16967</v>
          </cell>
          <cell r="EI316">
            <v>16137.985521219765</v>
          </cell>
          <cell r="EK316">
            <v>18.804195804195807</v>
          </cell>
          <cell r="EL316">
            <v>0</v>
          </cell>
          <cell r="EM316">
            <v>186412</v>
          </cell>
          <cell r="EN316">
            <v>0</v>
          </cell>
          <cell r="EO316">
            <v>16791</v>
          </cell>
          <cell r="EP316">
            <v>0</v>
          </cell>
          <cell r="EQ316">
            <v>0</v>
          </cell>
          <cell r="ER316">
            <v>0</v>
          </cell>
          <cell r="ES316">
            <v>16791</v>
          </cell>
          <cell r="ET316">
            <v>0</v>
          </cell>
          <cell r="EU316">
            <v>4551</v>
          </cell>
          <cell r="EV316">
            <v>0</v>
          </cell>
          <cell r="EW316">
            <v>17.479166666666668</v>
          </cell>
          <cell r="EX316">
            <v>0</v>
          </cell>
          <cell r="EY316">
            <v>183949</v>
          </cell>
          <cell r="EZ316">
            <v>0</v>
          </cell>
          <cell r="FA316">
            <v>15500</v>
          </cell>
          <cell r="FB316">
            <v>0</v>
          </cell>
          <cell r="FC316">
            <v>0</v>
          </cell>
          <cell r="FD316">
            <v>0</v>
          </cell>
          <cell r="FE316">
            <v>15500</v>
          </cell>
          <cell r="FF316">
            <v>0</v>
          </cell>
          <cell r="FG316">
            <v>1137.75</v>
          </cell>
          <cell r="FH316">
            <v>0</v>
          </cell>
          <cell r="FI316">
            <v>17.976190476190474</v>
          </cell>
          <cell r="FJ316">
            <v>0</v>
          </cell>
          <cell r="FK316">
            <v>190221</v>
          </cell>
          <cell r="FL316">
            <v>0</v>
          </cell>
          <cell r="FM316">
            <v>15019</v>
          </cell>
          <cell r="FN316">
            <v>0</v>
          </cell>
          <cell r="FO316">
            <v>12178</v>
          </cell>
          <cell r="FQ316">
            <v>15019</v>
          </cell>
          <cell r="FS316">
            <v>7091.5460116477825</v>
          </cell>
          <cell r="FU316">
            <v>15.559795566532578</v>
          </cell>
          <cell r="FV316">
            <v>0</v>
          </cell>
          <cell r="FW316">
            <v>173638</v>
          </cell>
          <cell r="FX316">
            <v>0</v>
          </cell>
          <cell r="FY316">
            <v>13891</v>
          </cell>
          <cell r="FZ316">
            <v>0</v>
          </cell>
          <cell r="GA316">
            <v>0</v>
          </cell>
          <cell r="GB316">
            <v>0</v>
          </cell>
          <cell r="GC316">
            <v>13891</v>
          </cell>
          <cell r="GE316">
            <v>2634.2893263464962</v>
          </cell>
          <cell r="GG316">
            <v>15.980263157894736</v>
          </cell>
          <cell r="GH316">
            <v>0</v>
          </cell>
          <cell r="GI316">
            <v>157619</v>
          </cell>
          <cell r="GJ316">
            <v>0</v>
          </cell>
          <cell r="GK316">
            <v>12502</v>
          </cell>
          <cell r="GL316">
            <v>0</v>
          </cell>
          <cell r="GM316">
            <v>24817</v>
          </cell>
          <cell r="GO316">
            <v>12502</v>
          </cell>
          <cell r="GQ316">
            <v>0</v>
          </cell>
          <cell r="HE316">
            <v>-307</v>
          </cell>
        </row>
        <row r="317">
          <cell r="A317">
            <v>308</v>
          </cell>
          <cell r="B317" t="str">
            <v>WALTHAM</v>
          </cell>
          <cell r="E317">
            <v>0</v>
          </cell>
          <cell r="F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F317">
            <v>1</v>
          </cell>
          <cell r="AG317">
            <v>0</v>
          </cell>
          <cell r="AH317">
            <v>9381</v>
          </cell>
          <cell r="AJ317">
            <v>0</v>
          </cell>
          <cell r="AL317">
            <v>9381</v>
          </cell>
          <cell r="AN317">
            <v>0</v>
          </cell>
          <cell r="AO317">
            <v>1</v>
          </cell>
          <cell r="AP317">
            <v>0</v>
          </cell>
          <cell r="AQ317">
            <v>10323</v>
          </cell>
          <cell r="AR317">
            <v>0</v>
          </cell>
          <cell r="AS317">
            <v>0</v>
          </cell>
          <cell r="AT317">
            <v>0</v>
          </cell>
          <cell r="AU317">
            <v>6571</v>
          </cell>
          <cell r="AW317">
            <v>2</v>
          </cell>
          <cell r="AY317">
            <v>23052</v>
          </cell>
          <cell r="AZ317">
            <v>0</v>
          </cell>
          <cell r="BA317">
            <v>0</v>
          </cell>
          <cell r="BB317">
            <v>0</v>
          </cell>
          <cell r="BC317">
            <v>15175</v>
          </cell>
          <cell r="BD317">
            <v>22</v>
          </cell>
          <cell r="BE317">
            <v>1.81</v>
          </cell>
          <cell r="BF317">
            <v>0</v>
          </cell>
          <cell r="BG317">
            <v>19583</v>
          </cell>
          <cell r="BH317">
            <v>0</v>
          </cell>
          <cell r="BI317">
            <v>2</v>
          </cell>
          <cell r="BJ317">
            <v>0</v>
          </cell>
          <cell r="BK317">
            <v>22577</v>
          </cell>
          <cell r="BL317">
            <v>0</v>
          </cell>
          <cell r="BM317">
            <v>0</v>
          </cell>
          <cell r="BN317">
            <v>0</v>
          </cell>
          <cell r="BO317">
            <v>2473.1465081727665</v>
          </cell>
          <cell r="BP317">
            <v>1.6107875870620774</v>
          </cell>
          <cell r="BQ317">
            <v>2</v>
          </cell>
          <cell r="BR317">
            <v>0</v>
          </cell>
          <cell r="BS317">
            <v>24140.277658008301</v>
          </cell>
          <cell r="BT317">
            <v>0</v>
          </cell>
          <cell r="BU317">
            <v>1496</v>
          </cell>
          <cell r="BW317">
            <v>0</v>
          </cell>
          <cell r="BY317">
            <v>1496</v>
          </cell>
          <cell r="CA317">
            <v>3359.677658008301</v>
          </cell>
          <cell r="CC317">
            <v>3.9594594594594597</v>
          </cell>
          <cell r="CD317">
            <v>0</v>
          </cell>
          <cell r="CE317">
            <v>50673.08108108108</v>
          </cell>
          <cell r="CF317">
            <v>542.9189189189201</v>
          </cell>
          <cell r="CG317">
            <v>3072.54054054054</v>
          </cell>
          <cell r="CH317">
            <v>31.459459459460049</v>
          </cell>
          <cell r="CI317">
            <v>0</v>
          </cell>
          <cell r="CJ317">
            <v>0</v>
          </cell>
          <cell r="CK317">
            <v>3072.54054054054</v>
          </cell>
          <cell r="CL317">
            <v>31.459459459460049</v>
          </cell>
          <cell r="CM317">
            <v>28668.803423072779</v>
          </cell>
          <cell r="CN317">
            <v>8.1081081079901196E-2</v>
          </cell>
          <cell r="CO317">
            <v>6</v>
          </cell>
          <cell r="CP317">
            <v>0</v>
          </cell>
          <cell r="CQ317">
            <v>76614.486277576201</v>
          </cell>
          <cell r="CS317">
            <v>4866</v>
          </cell>
          <cell r="CU317">
            <v>0</v>
          </cell>
          <cell r="CW317">
            <v>4866</v>
          </cell>
          <cell r="CY317">
            <v>43029.324115414041</v>
          </cell>
          <cell r="DA317">
            <v>7.2751750770575248</v>
          </cell>
          <cell r="DB317">
            <v>0</v>
          </cell>
          <cell r="DC317">
            <v>90149</v>
          </cell>
          <cell r="DD317">
            <v>0</v>
          </cell>
          <cell r="DE317">
            <v>6177</v>
          </cell>
          <cell r="DF317">
            <v>0</v>
          </cell>
          <cell r="DG317">
            <v>0</v>
          </cell>
          <cell r="DH317">
            <v>0</v>
          </cell>
          <cell r="DI317">
            <v>6177</v>
          </cell>
          <cell r="DJ317">
            <v>0</v>
          </cell>
          <cell r="DK317">
            <v>39495</v>
          </cell>
          <cell r="DL317">
            <v>0</v>
          </cell>
          <cell r="DM317">
            <v>14</v>
          </cell>
          <cell r="DN317">
            <v>0</v>
          </cell>
          <cell r="DO317">
            <v>202521</v>
          </cell>
          <cell r="DQ317">
            <v>11587</v>
          </cell>
          <cell r="DS317">
            <v>16491</v>
          </cell>
          <cell r="DU317">
            <v>11587</v>
          </cell>
          <cell r="DW317">
            <v>130760.68652826855</v>
          </cell>
          <cell r="DY317">
            <v>10.124137931034483</v>
          </cell>
          <cell r="DZ317">
            <v>0</v>
          </cell>
          <cell r="EA317">
            <v>149067</v>
          </cell>
          <cell r="EC317">
            <v>9041</v>
          </cell>
          <cell r="EE317">
            <v>0</v>
          </cell>
          <cell r="EG317">
            <v>9041</v>
          </cell>
          <cell r="EI317">
            <v>72619.837921401951</v>
          </cell>
          <cell r="EK317">
            <v>14.274684261124939</v>
          </cell>
          <cell r="EL317">
            <v>0</v>
          </cell>
          <cell r="EM317">
            <v>204011</v>
          </cell>
          <cell r="EN317">
            <v>0</v>
          </cell>
          <cell r="EO317">
            <v>11648</v>
          </cell>
          <cell r="EP317">
            <v>0</v>
          </cell>
          <cell r="EQ317">
            <v>17511</v>
          </cell>
          <cell r="ER317">
            <v>0</v>
          </cell>
          <cell r="ES317">
            <v>11648</v>
          </cell>
          <cell r="ET317">
            <v>0</v>
          </cell>
          <cell r="EU317">
            <v>99892.800000000003</v>
          </cell>
          <cell r="EV317">
            <v>0</v>
          </cell>
          <cell r="EW317">
            <v>9.9632778775374291</v>
          </cell>
          <cell r="EX317">
            <v>0</v>
          </cell>
          <cell r="EY317">
            <v>156204</v>
          </cell>
          <cell r="EZ317">
            <v>0</v>
          </cell>
          <cell r="FA317">
            <v>8874</v>
          </cell>
          <cell r="FB317">
            <v>0</v>
          </cell>
          <cell r="FC317">
            <v>0</v>
          </cell>
          <cell r="FD317">
            <v>0</v>
          </cell>
          <cell r="FE317">
            <v>8874</v>
          </cell>
          <cell r="FF317">
            <v>0</v>
          </cell>
          <cell r="FG317">
            <v>13736</v>
          </cell>
          <cell r="FH317">
            <v>0</v>
          </cell>
          <cell r="FI317">
            <v>9.776291597720169</v>
          </cell>
          <cell r="FJ317">
            <v>0</v>
          </cell>
          <cell r="FK317">
            <v>155439</v>
          </cell>
          <cell r="FL317">
            <v>0</v>
          </cell>
          <cell r="FM317">
            <v>8664</v>
          </cell>
          <cell r="FN317">
            <v>0</v>
          </cell>
          <cell r="FO317">
            <v>0</v>
          </cell>
          <cell r="FQ317">
            <v>8664</v>
          </cell>
          <cell r="FS317">
            <v>13146.12180113957</v>
          </cell>
          <cell r="FU317">
            <v>19.430463576158939</v>
          </cell>
          <cell r="FV317">
            <v>0</v>
          </cell>
          <cell r="FW317">
            <v>289906</v>
          </cell>
          <cell r="FX317">
            <v>0</v>
          </cell>
          <cell r="FY317">
            <v>16285</v>
          </cell>
          <cell r="FZ317">
            <v>0</v>
          </cell>
          <cell r="GA317">
            <v>19632</v>
          </cell>
          <cell r="GB317">
            <v>0</v>
          </cell>
          <cell r="GC317">
            <v>16285</v>
          </cell>
          <cell r="GE317">
            <v>144288.85929318296</v>
          </cell>
          <cell r="GG317">
            <v>14.44148977765996</v>
          </cell>
          <cell r="GH317">
            <v>0</v>
          </cell>
          <cell r="GI317">
            <v>219966</v>
          </cell>
          <cell r="GJ317">
            <v>0</v>
          </cell>
          <cell r="GK317">
            <v>12571</v>
          </cell>
          <cell r="GL317">
            <v>0</v>
          </cell>
          <cell r="GM317">
            <v>0</v>
          </cell>
          <cell r="GO317">
            <v>12571</v>
          </cell>
          <cell r="GQ317">
            <v>0</v>
          </cell>
          <cell r="HE317">
            <v>-308</v>
          </cell>
        </row>
        <row r="318">
          <cell r="A318">
            <v>309</v>
          </cell>
          <cell r="B318" t="str">
            <v>WARE</v>
          </cell>
          <cell r="E318">
            <v>0</v>
          </cell>
          <cell r="F318">
            <v>0</v>
          </cell>
          <cell r="J318">
            <v>0</v>
          </cell>
          <cell r="K318">
            <v>0</v>
          </cell>
          <cell r="L318">
            <v>0</v>
          </cell>
          <cell r="O318">
            <v>0.9</v>
          </cell>
          <cell r="P318">
            <v>0</v>
          </cell>
          <cell r="Q318">
            <v>5009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F318">
            <v>1</v>
          </cell>
          <cell r="AG318">
            <v>0</v>
          </cell>
          <cell r="AH318">
            <v>0</v>
          </cell>
          <cell r="AJ318">
            <v>5659</v>
          </cell>
          <cell r="AL318">
            <v>0</v>
          </cell>
          <cell r="AN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Z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1.48</v>
          </cell>
          <cell r="BF318">
            <v>0</v>
          </cell>
          <cell r="BG318">
            <v>11286</v>
          </cell>
          <cell r="BH318">
            <v>0</v>
          </cell>
          <cell r="BI318">
            <v>2</v>
          </cell>
          <cell r="BJ318">
            <v>0</v>
          </cell>
          <cell r="BK318">
            <v>17009</v>
          </cell>
          <cell r="BL318">
            <v>0</v>
          </cell>
          <cell r="BM318">
            <v>0</v>
          </cell>
          <cell r="BN318">
            <v>0</v>
          </cell>
          <cell r="BO318">
            <v>3821.7295390589998</v>
          </cell>
          <cell r="BP318">
            <v>2.4891345831238141</v>
          </cell>
          <cell r="BQ318">
            <v>2</v>
          </cell>
          <cell r="BR318">
            <v>0</v>
          </cell>
          <cell r="BS318">
            <v>17170.76159132686</v>
          </cell>
          <cell r="BT318">
            <v>0</v>
          </cell>
          <cell r="BU318">
            <v>1490.337780718344</v>
          </cell>
          <cell r="BW318">
            <v>0</v>
          </cell>
          <cell r="BY318">
            <v>1490.337780718344</v>
          </cell>
          <cell r="CA318">
            <v>8109.9615913268599</v>
          </cell>
          <cell r="CC318">
            <v>1</v>
          </cell>
          <cell r="CD318">
            <v>0</v>
          </cell>
          <cell r="CE318">
            <v>7603</v>
          </cell>
          <cell r="CF318">
            <v>0</v>
          </cell>
          <cell r="CG318">
            <v>776</v>
          </cell>
          <cell r="CH318">
            <v>0</v>
          </cell>
          <cell r="CI318">
            <v>0</v>
          </cell>
          <cell r="CJ318">
            <v>0</v>
          </cell>
          <cell r="CK318">
            <v>776</v>
          </cell>
          <cell r="CL318">
            <v>0</v>
          </cell>
          <cell r="CM318">
            <v>2386</v>
          </cell>
          <cell r="CN318">
            <v>0</v>
          </cell>
          <cell r="CO318">
            <v>1</v>
          </cell>
          <cell r="CP318">
            <v>0</v>
          </cell>
          <cell r="CQ318">
            <v>9502.4653266357855</v>
          </cell>
          <cell r="CS318">
            <v>808.95697091529064</v>
          </cell>
          <cell r="CU318">
            <v>0</v>
          </cell>
          <cell r="CW318">
            <v>808.95697091529064</v>
          </cell>
          <cell r="CY318">
            <v>1964.4653266357855</v>
          </cell>
          <cell r="DA318">
            <v>2</v>
          </cell>
          <cell r="DB318">
            <v>0</v>
          </cell>
          <cell r="DC318">
            <v>18198</v>
          </cell>
          <cell r="DD318">
            <v>0</v>
          </cell>
          <cell r="DE318">
            <v>1666</v>
          </cell>
          <cell r="DF318">
            <v>0</v>
          </cell>
          <cell r="DG318">
            <v>0</v>
          </cell>
          <cell r="DH318">
            <v>0</v>
          </cell>
          <cell r="DI318">
            <v>1666</v>
          </cell>
          <cell r="DJ318">
            <v>0</v>
          </cell>
          <cell r="DK318">
            <v>9835</v>
          </cell>
          <cell r="DL318">
            <v>0</v>
          </cell>
          <cell r="DM318">
            <v>0.68770764119601324</v>
          </cell>
          <cell r="DN318">
            <v>0</v>
          </cell>
          <cell r="DO318">
            <v>6803</v>
          </cell>
          <cell r="DQ318">
            <v>614</v>
          </cell>
          <cell r="DS318">
            <v>0</v>
          </cell>
          <cell r="DU318">
            <v>614</v>
          </cell>
          <cell r="DW318">
            <v>5977.1069346728427</v>
          </cell>
          <cell r="DY318">
            <v>1</v>
          </cell>
          <cell r="DZ318">
            <v>0</v>
          </cell>
          <cell r="EA318">
            <v>9499</v>
          </cell>
          <cell r="EC318">
            <v>893</v>
          </cell>
          <cell r="EE318">
            <v>0</v>
          </cell>
          <cell r="EG318">
            <v>893</v>
          </cell>
          <cell r="EI318">
            <v>6174.2138693456855</v>
          </cell>
          <cell r="EK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1617.6</v>
          </cell>
          <cell r="EV318">
            <v>0</v>
          </cell>
          <cell r="EW318">
            <v>0.5</v>
          </cell>
          <cell r="EX318">
            <v>0</v>
          </cell>
          <cell r="EY318">
            <v>4772</v>
          </cell>
          <cell r="EZ318">
            <v>0</v>
          </cell>
          <cell r="FA318">
            <v>447</v>
          </cell>
          <cell r="FB318">
            <v>0</v>
          </cell>
          <cell r="FC318">
            <v>0</v>
          </cell>
          <cell r="FD318">
            <v>0</v>
          </cell>
          <cell r="FE318">
            <v>447</v>
          </cell>
          <cell r="FF318">
            <v>0</v>
          </cell>
          <cell r="FG318">
            <v>5850.4</v>
          </cell>
          <cell r="FH318">
            <v>0</v>
          </cell>
          <cell r="FI318">
            <v>1.4982698961937717</v>
          </cell>
          <cell r="FJ318">
            <v>0</v>
          </cell>
          <cell r="FK318">
            <v>15083</v>
          </cell>
          <cell r="FL318">
            <v>0</v>
          </cell>
          <cell r="FM318">
            <v>1325</v>
          </cell>
          <cell r="FN318">
            <v>0</v>
          </cell>
          <cell r="FO318">
            <v>0</v>
          </cell>
          <cell r="FQ318">
            <v>1325</v>
          </cell>
          <cell r="FS318">
            <v>11009.972714058651</v>
          </cell>
          <cell r="FU318">
            <v>1.4474576271186441</v>
          </cell>
          <cell r="FV318">
            <v>0</v>
          </cell>
          <cell r="FW318">
            <v>11263</v>
          </cell>
          <cell r="FX318">
            <v>0</v>
          </cell>
          <cell r="FY318">
            <v>1282</v>
          </cell>
          <cell r="FZ318">
            <v>0</v>
          </cell>
          <cell r="GA318">
            <v>0</v>
          </cell>
          <cell r="GB318">
            <v>0</v>
          </cell>
          <cell r="GC318">
            <v>1282</v>
          </cell>
          <cell r="GE318">
            <v>3671.1619614972005</v>
          </cell>
          <cell r="GG318">
            <v>2</v>
          </cell>
          <cell r="GH318">
            <v>0</v>
          </cell>
          <cell r="GI318">
            <v>15856</v>
          </cell>
          <cell r="GJ318">
            <v>0</v>
          </cell>
          <cell r="GK318">
            <v>1772</v>
          </cell>
          <cell r="GL318">
            <v>0</v>
          </cell>
          <cell r="GM318">
            <v>0</v>
          </cell>
          <cell r="GO318">
            <v>1772</v>
          </cell>
          <cell r="GQ318">
            <v>4418.8540493091368</v>
          </cell>
          <cell r="HE318">
            <v>-309</v>
          </cell>
        </row>
        <row r="319">
          <cell r="A319">
            <v>310</v>
          </cell>
          <cell r="B319" t="str">
            <v>WAREHAM</v>
          </cell>
          <cell r="E319">
            <v>0</v>
          </cell>
          <cell r="F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1</v>
          </cell>
          <cell r="X319">
            <v>0</v>
          </cell>
          <cell r="Y319">
            <v>5940</v>
          </cell>
          <cell r="Z319">
            <v>0</v>
          </cell>
          <cell r="AA319">
            <v>0</v>
          </cell>
          <cell r="AB319">
            <v>0</v>
          </cell>
          <cell r="AC319">
            <v>5940</v>
          </cell>
          <cell r="AD319">
            <v>0</v>
          </cell>
          <cell r="AE319">
            <v>0</v>
          </cell>
          <cell r="AF319">
            <v>1</v>
          </cell>
          <cell r="AG319">
            <v>0</v>
          </cell>
          <cell r="AH319">
            <v>5990</v>
          </cell>
          <cell r="AJ319">
            <v>0</v>
          </cell>
          <cell r="AL319">
            <v>3614</v>
          </cell>
          <cell r="AN319">
            <v>0</v>
          </cell>
          <cell r="AO319">
            <v>3.24</v>
          </cell>
          <cell r="AP319">
            <v>0</v>
          </cell>
          <cell r="AQ319">
            <v>21085</v>
          </cell>
          <cell r="AR319">
            <v>0</v>
          </cell>
          <cell r="AS319">
            <v>0</v>
          </cell>
          <cell r="AT319">
            <v>0</v>
          </cell>
          <cell r="AU319">
            <v>17501</v>
          </cell>
          <cell r="AW319">
            <v>2.9</v>
          </cell>
          <cell r="AY319">
            <v>20349</v>
          </cell>
          <cell r="AZ319">
            <v>0</v>
          </cell>
          <cell r="BA319">
            <v>0</v>
          </cell>
          <cell r="BB319">
            <v>0</v>
          </cell>
          <cell r="BC319">
            <v>8081</v>
          </cell>
          <cell r="BD319">
            <v>11</v>
          </cell>
          <cell r="BE319">
            <v>2.4</v>
          </cell>
          <cell r="BF319">
            <v>0</v>
          </cell>
          <cell r="BG319">
            <v>16346</v>
          </cell>
          <cell r="BH319">
            <v>0</v>
          </cell>
          <cell r="BI319">
            <v>9.81</v>
          </cell>
          <cell r="BJ319">
            <v>0</v>
          </cell>
          <cell r="BK319">
            <v>48072</v>
          </cell>
          <cell r="BL319">
            <v>0</v>
          </cell>
          <cell r="BM319">
            <v>21177</v>
          </cell>
          <cell r="BN319">
            <v>0</v>
          </cell>
          <cell r="BO319">
            <v>9704.0474569962862</v>
          </cell>
          <cell r="BP319">
            <v>6.3203530952741858</v>
          </cell>
          <cell r="BQ319">
            <v>13</v>
          </cell>
          <cell r="BR319">
            <v>0</v>
          </cell>
          <cell r="BS319">
            <v>91004.336541120516</v>
          </cell>
          <cell r="BT319">
            <v>0</v>
          </cell>
          <cell r="BU319">
            <v>9630.2569548144456</v>
          </cell>
          <cell r="BW319">
            <v>0</v>
          </cell>
          <cell r="BY319">
            <v>9630.2569548144456</v>
          </cell>
          <cell r="CA319">
            <v>61967.936541120514</v>
          </cell>
          <cell r="CC319">
            <v>11.764309764309765</v>
          </cell>
          <cell r="CD319">
            <v>0</v>
          </cell>
          <cell r="CE319">
            <v>78147.861952861946</v>
          </cell>
          <cell r="CF319">
            <v>0</v>
          </cell>
          <cell r="CG319">
            <v>8353.1043771043769</v>
          </cell>
          <cell r="CH319">
            <v>0</v>
          </cell>
          <cell r="CI319">
            <v>7807</v>
          </cell>
          <cell r="CJ319">
            <v>0</v>
          </cell>
          <cell r="CK319">
            <v>8353.1043771043769</v>
          </cell>
          <cell r="CL319">
            <v>0</v>
          </cell>
          <cell r="CM319">
            <v>38449</v>
          </cell>
          <cell r="CN319">
            <v>0</v>
          </cell>
          <cell r="CO319">
            <v>16.334494773519165</v>
          </cell>
          <cell r="CP319">
            <v>0</v>
          </cell>
          <cell r="CQ319">
            <v>122283.07665505225</v>
          </cell>
          <cell r="CS319">
            <v>12436.275261324041</v>
          </cell>
          <cell r="CU319">
            <v>9708</v>
          </cell>
          <cell r="CW319">
            <v>12436.275261324041</v>
          </cell>
          <cell r="CY319">
            <v>61308.214702190307</v>
          </cell>
          <cell r="DA319">
            <v>20.649717514124294</v>
          </cell>
          <cell r="DB319">
            <v>0</v>
          </cell>
          <cell r="DC319">
            <v>145624</v>
          </cell>
          <cell r="DD319">
            <v>0</v>
          </cell>
          <cell r="DE319">
            <v>15733</v>
          </cell>
          <cell r="DF319">
            <v>0</v>
          </cell>
          <cell r="DG319">
            <v>17613</v>
          </cell>
          <cell r="DH319">
            <v>0</v>
          </cell>
          <cell r="DI319">
            <v>15733</v>
          </cell>
          <cell r="DJ319">
            <v>0</v>
          </cell>
          <cell r="DK319">
            <v>49822</v>
          </cell>
          <cell r="DL319">
            <v>0</v>
          </cell>
          <cell r="DM319">
            <v>23.624400429543016</v>
          </cell>
          <cell r="DN319">
            <v>0</v>
          </cell>
          <cell r="DO319">
            <v>181476</v>
          </cell>
          <cell r="DQ319">
            <v>20204</v>
          </cell>
          <cell r="DS319">
            <v>9669</v>
          </cell>
          <cell r="DU319">
            <v>20204</v>
          </cell>
          <cell r="DW319">
            <v>67510.639887844765</v>
          </cell>
          <cell r="DY319">
            <v>21.939903100312655</v>
          </cell>
          <cell r="DZ319">
            <v>0</v>
          </cell>
          <cell r="EA319">
            <v>179834</v>
          </cell>
          <cell r="EC319">
            <v>18699</v>
          </cell>
          <cell r="EE319">
            <v>10006</v>
          </cell>
          <cell r="EG319">
            <v>18699</v>
          </cell>
          <cell r="EI319">
            <v>30847.569337979097</v>
          </cell>
          <cell r="EK319">
            <v>17</v>
          </cell>
          <cell r="EL319">
            <v>0</v>
          </cell>
          <cell r="EM319">
            <v>154065</v>
          </cell>
          <cell r="EN319">
            <v>0</v>
          </cell>
          <cell r="EO319">
            <v>15181</v>
          </cell>
          <cell r="EP319">
            <v>0</v>
          </cell>
          <cell r="EQ319">
            <v>0</v>
          </cell>
          <cell r="ER319">
            <v>0</v>
          </cell>
          <cell r="ES319">
            <v>15181</v>
          </cell>
          <cell r="ET319">
            <v>0</v>
          </cell>
          <cell r="EU319">
            <v>14340.8</v>
          </cell>
          <cell r="EV319">
            <v>0</v>
          </cell>
          <cell r="EW319">
            <v>15.555944055944057</v>
          </cell>
          <cell r="EX319">
            <v>0</v>
          </cell>
          <cell r="EY319">
            <v>132838</v>
          </cell>
          <cell r="EZ319">
            <v>0</v>
          </cell>
          <cell r="FA319">
            <v>12998</v>
          </cell>
          <cell r="FB319">
            <v>0</v>
          </cell>
          <cell r="FC319">
            <v>10539</v>
          </cell>
          <cell r="FD319">
            <v>0</v>
          </cell>
          <cell r="FE319">
            <v>12998</v>
          </cell>
          <cell r="FF319">
            <v>0</v>
          </cell>
          <cell r="FG319">
            <v>0</v>
          </cell>
          <cell r="FH319">
            <v>0</v>
          </cell>
          <cell r="FI319">
            <v>19.761904761904763</v>
          </cell>
          <cell r="FJ319">
            <v>0</v>
          </cell>
          <cell r="FK319">
            <v>168997</v>
          </cell>
          <cell r="FL319">
            <v>0</v>
          </cell>
          <cell r="FM319">
            <v>16749</v>
          </cell>
          <cell r="FN319">
            <v>0</v>
          </cell>
          <cell r="FO319">
            <v>10335</v>
          </cell>
          <cell r="FQ319">
            <v>16749</v>
          </cell>
          <cell r="FS319">
            <v>34606.189444336473</v>
          </cell>
          <cell r="FU319">
            <v>38.237869451254944</v>
          </cell>
          <cell r="FV319">
            <v>0</v>
          </cell>
          <cell r="FW319">
            <v>396806</v>
          </cell>
          <cell r="FX319">
            <v>0</v>
          </cell>
          <cell r="FY319">
            <v>33201</v>
          </cell>
          <cell r="FZ319">
            <v>0</v>
          </cell>
          <cell r="GA319">
            <v>11567</v>
          </cell>
          <cell r="GB319">
            <v>0</v>
          </cell>
          <cell r="GC319">
            <v>33201</v>
          </cell>
          <cell r="GE319">
            <v>230593.41553488298</v>
          </cell>
          <cell r="GG319">
            <v>47.639140424381672</v>
          </cell>
          <cell r="GH319">
            <v>0</v>
          </cell>
          <cell r="GI319">
            <v>506742</v>
          </cell>
          <cell r="GJ319">
            <v>0</v>
          </cell>
          <cell r="GK319">
            <v>39782</v>
          </cell>
          <cell r="GL319">
            <v>0</v>
          </cell>
          <cell r="GM319">
            <v>36613</v>
          </cell>
          <cell r="GO319">
            <v>39782</v>
          </cell>
          <cell r="GQ319">
            <v>105767.72017523389</v>
          </cell>
          <cell r="HE319">
            <v>-310</v>
          </cell>
        </row>
        <row r="320">
          <cell r="A320">
            <v>311</v>
          </cell>
          <cell r="B320" t="str">
            <v>WARREN</v>
          </cell>
          <cell r="E320">
            <v>0</v>
          </cell>
          <cell r="F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L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Z320">
            <v>0</v>
          </cell>
          <cell r="BB320">
            <v>0</v>
          </cell>
          <cell r="BC320">
            <v>0</v>
          </cell>
          <cell r="BD320">
            <v>0</v>
          </cell>
          <cell r="BH320">
            <v>0</v>
          </cell>
          <cell r="BL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W320">
            <v>0</v>
          </cell>
          <cell r="BY320">
            <v>0</v>
          </cell>
          <cell r="CA320">
            <v>0</v>
          </cell>
          <cell r="CE320">
            <v>0</v>
          </cell>
          <cell r="CF320">
            <v>0</v>
          </cell>
          <cell r="CH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S320">
            <v>0</v>
          </cell>
          <cell r="CW320">
            <v>0</v>
          </cell>
          <cell r="CY320">
            <v>0</v>
          </cell>
          <cell r="DD320">
            <v>0</v>
          </cell>
          <cell r="DF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U320">
            <v>0</v>
          </cell>
          <cell r="DW320">
            <v>0</v>
          </cell>
          <cell r="EG320">
            <v>0</v>
          </cell>
          <cell r="EI320">
            <v>0</v>
          </cell>
          <cell r="EK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0</v>
          </cell>
          <cell r="FG320">
            <v>0</v>
          </cell>
          <cell r="FH320">
            <v>0</v>
          </cell>
          <cell r="FI320">
            <v>0</v>
          </cell>
          <cell r="FJ320">
            <v>0</v>
          </cell>
          <cell r="FK320">
            <v>0</v>
          </cell>
          <cell r="FL320">
            <v>0</v>
          </cell>
          <cell r="FM320">
            <v>0</v>
          </cell>
          <cell r="FN320">
            <v>0</v>
          </cell>
          <cell r="FO320">
            <v>0</v>
          </cell>
          <cell r="FQ320">
            <v>0</v>
          </cell>
          <cell r="FS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E320">
            <v>0</v>
          </cell>
          <cell r="GG320">
            <v>0</v>
          </cell>
          <cell r="GH320">
            <v>0</v>
          </cell>
          <cell r="GI320">
            <v>0</v>
          </cell>
          <cell r="GJ320">
            <v>0</v>
          </cell>
          <cell r="GK320">
            <v>0</v>
          </cell>
          <cell r="GL320">
            <v>0</v>
          </cell>
          <cell r="GM320">
            <v>0</v>
          </cell>
          <cell r="GO320">
            <v>0</v>
          </cell>
          <cell r="GQ320">
            <v>0</v>
          </cell>
          <cell r="HE320">
            <v>-311</v>
          </cell>
        </row>
        <row r="321">
          <cell r="A321">
            <v>312</v>
          </cell>
          <cell r="B321" t="str">
            <v>WARWICK</v>
          </cell>
          <cell r="E321">
            <v>0</v>
          </cell>
          <cell r="F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L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Z321">
            <v>0</v>
          </cell>
          <cell r="BB321">
            <v>0</v>
          </cell>
          <cell r="BC321">
            <v>0</v>
          </cell>
          <cell r="BD321">
            <v>0</v>
          </cell>
          <cell r="BH321">
            <v>0</v>
          </cell>
          <cell r="BL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W321">
            <v>0</v>
          </cell>
          <cell r="BY321">
            <v>0</v>
          </cell>
          <cell r="CA321">
            <v>0</v>
          </cell>
          <cell r="CE321">
            <v>0</v>
          </cell>
          <cell r="CF321">
            <v>0</v>
          </cell>
          <cell r="CH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S321">
            <v>0</v>
          </cell>
          <cell r="CW321">
            <v>0</v>
          </cell>
          <cell r="CY321">
            <v>0</v>
          </cell>
          <cell r="DD321">
            <v>0</v>
          </cell>
          <cell r="DF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U321">
            <v>0</v>
          </cell>
          <cell r="DW321">
            <v>0</v>
          </cell>
          <cell r="EG321">
            <v>0</v>
          </cell>
          <cell r="EI321">
            <v>0</v>
          </cell>
          <cell r="EK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0</v>
          </cell>
          <cell r="FK321">
            <v>0</v>
          </cell>
          <cell r="FL321">
            <v>0</v>
          </cell>
          <cell r="FM321">
            <v>0</v>
          </cell>
          <cell r="FN321">
            <v>0</v>
          </cell>
          <cell r="FO321">
            <v>0</v>
          </cell>
          <cell r="FQ321">
            <v>0</v>
          </cell>
          <cell r="FS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E321">
            <v>0</v>
          </cell>
          <cell r="GG321">
            <v>0</v>
          </cell>
          <cell r="GH321">
            <v>0</v>
          </cell>
          <cell r="GI321">
            <v>0</v>
          </cell>
          <cell r="GJ321">
            <v>0</v>
          </cell>
          <cell r="GK321">
            <v>0</v>
          </cell>
          <cell r="GL321">
            <v>0</v>
          </cell>
          <cell r="GM321">
            <v>0</v>
          </cell>
          <cell r="GO321">
            <v>0</v>
          </cell>
          <cell r="GQ321">
            <v>0</v>
          </cell>
          <cell r="HE321">
            <v>-312</v>
          </cell>
        </row>
        <row r="322">
          <cell r="A322">
            <v>313</v>
          </cell>
          <cell r="B322" t="str">
            <v>WASHINGTON</v>
          </cell>
          <cell r="E322">
            <v>0</v>
          </cell>
          <cell r="F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L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Z322">
            <v>0</v>
          </cell>
          <cell r="BB322">
            <v>0</v>
          </cell>
          <cell r="BC322">
            <v>0</v>
          </cell>
          <cell r="BD322">
            <v>0</v>
          </cell>
          <cell r="BH322">
            <v>0</v>
          </cell>
          <cell r="BL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W322">
            <v>0</v>
          </cell>
          <cell r="BY322">
            <v>0</v>
          </cell>
          <cell r="CA322">
            <v>0</v>
          </cell>
          <cell r="CE322">
            <v>0</v>
          </cell>
          <cell r="CF322">
            <v>0</v>
          </cell>
          <cell r="CH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S322">
            <v>0</v>
          </cell>
          <cell r="CW322">
            <v>0</v>
          </cell>
          <cell r="CY322">
            <v>0</v>
          </cell>
          <cell r="DD322">
            <v>0</v>
          </cell>
          <cell r="DF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U322">
            <v>0</v>
          </cell>
          <cell r="DW322">
            <v>0</v>
          </cell>
          <cell r="EG322">
            <v>0</v>
          </cell>
          <cell r="EI322">
            <v>0</v>
          </cell>
          <cell r="EK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D322">
            <v>0</v>
          </cell>
          <cell r="FE322">
            <v>0</v>
          </cell>
          <cell r="FF322">
            <v>0</v>
          </cell>
          <cell r="FG322">
            <v>0</v>
          </cell>
          <cell r="FH322">
            <v>0</v>
          </cell>
          <cell r="FI322">
            <v>0</v>
          </cell>
          <cell r="FJ322">
            <v>0</v>
          </cell>
          <cell r="FK322">
            <v>0</v>
          </cell>
          <cell r="FL322">
            <v>0</v>
          </cell>
          <cell r="FM322">
            <v>0</v>
          </cell>
          <cell r="FN322">
            <v>0</v>
          </cell>
          <cell r="FO322">
            <v>0</v>
          </cell>
          <cell r="FQ322">
            <v>0</v>
          </cell>
          <cell r="FS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E322">
            <v>0</v>
          </cell>
          <cell r="GG322">
            <v>0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0</v>
          </cell>
          <cell r="GM322">
            <v>0</v>
          </cell>
          <cell r="GO322">
            <v>0</v>
          </cell>
          <cell r="GQ322">
            <v>0</v>
          </cell>
          <cell r="HE322">
            <v>-313</v>
          </cell>
        </row>
        <row r="323">
          <cell r="A323">
            <v>314</v>
          </cell>
          <cell r="B323" t="str">
            <v>WATERTOWN</v>
          </cell>
          <cell r="E323">
            <v>0</v>
          </cell>
          <cell r="F323">
            <v>0</v>
          </cell>
          <cell r="J323">
            <v>0</v>
          </cell>
          <cell r="K323">
            <v>0</v>
          </cell>
          <cell r="L323">
            <v>0</v>
          </cell>
          <cell r="O323">
            <v>1</v>
          </cell>
          <cell r="P323">
            <v>0</v>
          </cell>
          <cell r="Q323">
            <v>8099</v>
          </cell>
          <cell r="R323">
            <v>0</v>
          </cell>
          <cell r="S323">
            <v>0</v>
          </cell>
          <cell r="U323">
            <v>0</v>
          </cell>
          <cell r="V323">
            <v>3240</v>
          </cell>
          <cell r="W323">
            <v>1</v>
          </cell>
          <cell r="X323">
            <v>0</v>
          </cell>
          <cell r="Y323">
            <v>8519</v>
          </cell>
          <cell r="Z323">
            <v>0</v>
          </cell>
          <cell r="AA323">
            <v>0</v>
          </cell>
          <cell r="AB323">
            <v>0</v>
          </cell>
          <cell r="AC323">
            <v>420</v>
          </cell>
          <cell r="AD323">
            <v>0</v>
          </cell>
          <cell r="AE323">
            <v>3408</v>
          </cell>
          <cell r="AF323">
            <v>2</v>
          </cell>
          <cell r="AG323">
            <v>0</v>
          </cell>
          <cell r="AH323">
            <v>17488</v>
          </cell>
          <cell r="AJ323">
            <v>0</v>
          </cell>
          <cell r="AL323">
            <v>9221</v>
          </cell>
          <cell r="AN323">
            <v>0</v>
          </cell>
          <cell r="AO323">
            <v>3</v>
          </cell>
          <cell r="AP323">
            <v>0</v>
          </cell>
          <cell r="AQ323">
            <v>28789</v>
          </cell>
          <cell r="AR323">
            <v>0</v>
          </cell>
          <cell r="AS323">
            <v>0</v>
          </cell>
          <cell r="AT323">
            <v>0</v>
          </cell>
          <cell r="AU323">
            <v>16850</v>
          </cell>
          <cell r="AW323">
            <v>2.88</v>
          </cell>
          <cell r="AY323">
            <v>33786</v>
          </cell>
          <cell r="AZ323">
            <v>0</v>
          </cell>
          <cell r="BA323">
            <v>0</v>
          </cell>
          <cell r="BB323">
            <v>0</v>
          </cell>
          <cell r="BC323">
            <v>13678</v>
          </cell>
          <cell r="BD323">
            <v>20</v>
          </cell>
          <cell r="BE323">
            <v>4</v>
          </cell>
          <cell r="BF323">
            <v>0</v>
          </cell>
          <cell r="BG323">
            <v>45360</v>
          </cell>
          <cell r="BH323">
            <v>0</v>
          </cell>
          <cell r="BI323">
            <v>1</v>
          </cell>
          <cell r="BJ323">
            <v>0</v>
          </cell>
          <cell r="BK323">
            <v>11523</v>
          </cell>
          <cell r="BL323">
            <v>0</v>
          </cell>
          <cell r="BM323">
            <v>0</v>
          </cell>
          <cell r="BN323">
            <v>0</v>
          </cell>
          <cell r="BO323">
            <v>2735.4610482698477</v>
          </cell>
          <cell r="BP323">
            <v>1.7816359390290017</v>
          </cell>
          <cell r="BQ323">
            <v>2</v>
          </cell>
          <cell r="BR323">
            <v>0</v>
          </cell>
          <cell r="BS323">
            <v>22578.169325614723</v>
          </cell>
          <cell r="BT323">
            <v>0</v>
          </cell>
          <cell r="BU323">
            <v>1496</v>
          </cell>
          <cell r="BW323">
            <v>0</v>
          </cell>
          <cell r="BY323">
            <v>1496</v>
          </cell>
          <cell r="CA323">
            <v>15684.769325614723</v>
          </cell>
          <cell r="CC323">
            <v>2.685810810810811</v>
          </cell>
          <cell r="CD323">
            <v>0</v>
          </cell>
          <cell r="CE323">
            <v>29439.760135135133</v>
          </cell>
          <cell r="CF323">
            <v>388.23641658900306</v>
          </cell>
          <cell r="CG323">
            <v>2084.1891891891892</v>
          </cell>
          <cell r="CH323">
            <v>27.065983224603769</v>
          </cell>
          <cell r="CI323">
            <v>0</v>
          </cell>
          <cell r="CJ323">
            <v>0</v>
          </cell>
          <cell r="CK323">
            <v>2084.1891891891892</v>
          </cell>
          <cell r="CL323">
            <v>27.065983224603769</v>
          </cell>
          <cell r="CM323">
            <v>13494.59080952041</v>
          </cell>
          <cell r="CN323">
            <v>0</v>
          </cell>
          <cell r="CO323">
            <v>3.1850101118393801</v>
          </cell>
          <cell r="CP323">
            <v>0</v>
          </cell>
          <cell r="CQ323">
            <v>39233.628194511264</v>
          </cell>
          <cell r="CS323">
            <v>2482.2949140562214</v>
          </cell>
          <cell r="CU323">
            <v>975.87108013937291</v>
          </cell>
          <cell r="CW323">
            <v>2482.2949140562214</v>
          </cell>
          <cell r="CY323">
            <v>18721.104475965134</v>
          </cell>
          <cell r="DA323">
            <v>4.0271186440677962</v>
          </cell>
          <cell r="DB323">
            <v>0</v>
          </cell>
          <cell r="DC323">
            <v>59277</v>
          </cell>
          <cell r="DD323">
            <v>0</v>
          </cell>
          <cell r="DE323">
            <v>3419</v>
          </cell>
          <cell r="DF323">
            <v>0</v>
          </cell>
          <cell r="DG323">
            <v>0</v>
          </cell>
          <cell r="DH323">
            <v>0</v>
          </cell>
          <cell r="DI323">
            <v>3419</v>
          </cell>
          <cell r="DJ323">
            <v>0</v>
          </cell>
          <cell r="DK323">
            <v>28509</v>
          </cell>
          <cell r="DL323">
            <v>0</v>
          </cell>
          <cell r="DM323">
            <v>6.7610921501706489</v>
          </cell>
          <cell r="DN323">
            <v>0</v>
          </cell>
          <cell r="DO323">
            <v>117807</v>
          </cell>
          <cell r="DQ323">
            <v>5955</v>
          </cell>
          <cell r="DS323">
            <v>0</v>
          </cell>
          <cell r="DU323">
            <v>5955</v>
          </cell>
          <cell r="DW323">
            <v>74395.923023725889</v>
          </cell>
          <cell r="DY323">
            <v>7</v>
          </cell>
          <cell r="DZ323">
            <v>0</v>
          </cell>
          <cell r="EA323">
            <v>106779</v>
          </cell>
          <cell r="EC323">
            <v>6251</v>
          </cell>
          <cell r="EE323">
            <v>0</v>
          </cell>
          <cell r="EG323">
            <v>6251</v>
          </cell>
          <cell r="EI323">
            <v>42980.05415555989</v>
          </cell>
          <cell r="EK323">
            <v>6</v>
          </cell>
          <cell r="EL323">
            <v>0</v>
          </cell>
          <cell r="EM323">
            <v>76213</v>
          </cell>
          <cell r="EN323">
            <v>0</v>
          </cell>
          <cell r="EO323">
            <v>5358</v>
          </cell>
          <cell r="EP323">
            <v>0</v>
          </cell>
          <cell r="EQ323">
            <v>0</v>
          </cell>
          <cell r="ER323">
            <v>0</v>
          </cell>
          <cell r="ES323">
            <v>5358</v>
          </cell>
          <cell r="ET323">
            <v>0</v>
          </cell>
          <cell r="EU323">
            <v>23412</v>
          </cell>
          <cell r="EV323">
            <v>0</v>
          </cell>
          <cell r="EW323">
            <v>8</v>
          </cell>
          <cell r="EX323">
            <v>0</v>
          </cell>
          <cell r="EY323">
            <v>94426</v>
          </cell>
          <cell r="EZ323">
            <v>21632</v>
          </cell>
          <cell r="FA323">
            <v>7139</v>
          </cell>
          <cell r="FB323">
            <v>1786</v>
          </cell>
          <cell r="FC323">
            <v>0</v>
          </cell>
          <cell r="FD323">
            <v>0</v>
          </cell>
          <cell r="FE323">
            <v>7139</v>
          </cell>
          <cell r="FF323">
            <v>1786</v>
          </cell>
          <cell r="FG323">
            <v>18213</v>
          </cell>
          <cell r="FH323">
            <v>0</v>
          </cell>
          <cell r="FI323">
            <v>10</v>
          </cell>
          <cell r="FJ323">
            <v>0</v>
          </cell>
          <cell r="FK323">
            <v>153087</v>
          </cell>
          <cell r="FL323">
            <v>0</v>
          </cell>
          <cell r="FM323">
            <v>8884</v>
          </cell>
          <cell r="FN323">
            <v>0</v>
          </cell>
          <cell r="FO323">
            <v>0</v>
          </cell>
          <cell r="FQ323">
            <v>8884</v>
          </cell>
          <cell r="FS323">
            <v>81202.616254363602</v>
          </cell>
          <cell r="FU323">
            <v>10.971164261883096</v>
          </cell>
          <cell r="FV323">
            <v>0</v>
          </cell>
          <cell r="FW323">
            <v>165372</v>
          </cell>
          <cell r="FX323">
            <v>0</v>
          </cell>
          <cell r="FY323">
            <v>9712</v>
          </cell>
          <cell r="FZ323">
            <v>0</v>
          </cell>
          <cell r="GA323">
            <v>0</v>
          </cell>
          <cell r="GB323">
            <v>0</v>
          </cell>
          <cell r="GC323">
            <v>9712</v>
          </cell>
          <cell r="GE323">
            <v>23976.097605200768</v>
          </cell>
          <cell r="GG323">
            <v>11.474522292993631</v>
          </cell>
          <cell r="GH323">
            <v>0</v>
          </cell>
          <cell r="GI323">
            <v>184283</v>
          </cell>
          <cell r="GJ323">
            <v>0</v>
          </cell>
          <cell r="GK323">
            <v>10114</v>
          </cell>
          <cell r="GL323">
            <v>0</v>
          </cell>
          <cell r="GM323">
            <v>0</v>
          </cell>
          <cell r="GO323">
            <v>10114</v>
          </cell>
          <cell r="GQ323">
            <v>18193.979735790352</v>
          </cell>
          <cell r="HE323">
            <v>-314</v>
          </cell>
        </row>
        <row r="324">
          <cell r="A324">
            <v>315</v>
          </cell>
          <cell r="B324" t="str">
            <v>WAYLAND</v>
          </cell>
          <cell r="E324">
            <v>0</v>
          </cell>
          <cell r="F324">
            <v>0</v>
          </cell>
          <cell r="J324">
            <v>0</v>
          </cell>
          <cell r="K324">
            <v>0</v>
          </cell>
          <cell r="L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L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Z324">
            <v>0</v>
          </cell>
          <cell r="BB324">
            <v>0</v>
          </cell>
          <cell r="BC324">
            <v>0</v>
          </cell>
          <cell r="BD324">
            <v>0</v>
          </cell>
          <cell r="BH324">
            <v>0</v>
          </cell>
          <cell r="BL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W324">
            <v>0</v>
          </cell>
          <cell r="BY324">
            <v>0</v>
          </cell>
          <cell r="CA324">
            <v>0</v>
          </cell>
          <cell r="CC324">
            <v>4.9144087669197374</v>
          </cell>
          <cell r="CD324">
            <v>0</v>
          </cell>
          <cell r="CE324">
            <v>42737.514917229695</v>
          </cell>
          <cell r="CF324">
            <v>0</v>
          </cell>
          <cell r="CG324">
            <v>3037.581203129716</v>
          </cell>
          <cell r="CH324">
            <v>0</v>
          </cell>
          <cell r="CI324">
            <v>11694</v>
          </cell>
          <cell r="CJ324">
            <v>0</v>
          </cell>
          <cell r="CK324">
            <v>3037.581203129716</v>
          </cell>
          <cell r="CL324">
            <v>0</v>
          </cell>
          <cell r="CM324">
            <v>42737.514917229695</v>
          </cell>
          <cell r="CN324">
            <v>0</v>
          </cell>
          <cell r="CO324">
            <v>6</v>
          </cell>
          <cell r="CP324">
            <v>0</v>
          </cell>
          <cell r="CQ324">
            <v>41272</v>
          </cell>
          <cell r="CS324">
            <v>3244</v>
          </cell>
          <cell r="CU324">
            <v>22226</v>
          </cell>
          <cell r="CW324">
            <v>3244</v>
          </cell>
          <cell r="CY324">
            <v>25643</v>
          </cell>
          <cell r="DA324">
            <v>4</v>
          </cell>
          <cell r="DB324">
            <v>0</v>
          </cell>
          <cell r="DC324">
            <v>43452</v>
          </cell>
          <cell r="DD324">
            <v>0</v>
          </cell>
          <cell r="DE324">
            <v>3396</v>
          </cell>
          <cell r="DF324">
            <v>0</v>
          </cell>
          <cell r="DG324">
            <v>0</v>
          </cell>
          <cell r="DH324">
            <v>0</v>
          </cell>
          <cell r="DI324">
            <v>3396</v>
          </cell>
          <cell r="DJ324">
            <v>0</v>
          </cell>
          <cell r="DK324">
            <v>19275</v>
          </cell>
          <cell r="DL324">
            <v>0</v>
          </cell>
          <cell r="DM324">
            <v>6</v>
          </cell>
          <cell r="DN324">
            <v>0</v>
          </cell>
          <cell r="DO324">
            <v>69684</v>
          </cell>
          <cell r="DQ324">
            <v>5358</v>
          </cell>
          <cell r="DS324">
            <v>0</v>
          </cell>
          <cell r="DU324">
            <v>5358</v>
          </cell>
          <cell r="DW324">
            <v>27540</v>
          </cell>
          <cell r="DY324">
            <v>8.0492845414027681</v>
          </cell>
          <cell r="DZ324">
            <v>0</v>
          </cell>
          <cell r="EA324">
            <v>84173</v>
          </cell>
          <cell r="EC324">
            <v>6137</v>
          </cell>
          <cell r="EE324">
            <v>15712</v>
          </cell>
          <cell r="EG324">
            <v>6137</v>
          </cell>
          <cell r="EI324">
            <v>31100.2</v>
          </cell>
          <cell r="EK324">
            <v>5.8542372881355931</v>
          </cell>
          <cell r="EL324">
            <v>0</v>
          </cell>
          <cell r="EM324">
            <v>79936</v>
          </cell>
          <cell r="EN324">
            <v>0</v>
          </cell>
          <cell r="EO324">
            <v>5228</v>
          </cell>
          <cell r="EP324">
            <v>0</v>
          </cell>
          <cell r="EQ324">
            <v>0</v>
          </cell>
          <cell r="ER324">
            <v>0</v>
          </cell>
          <cell r="ES324">
            <v>5228</v>
          </cell>
          <cell r="ET324">
            <v>0</v>
          </cell>
          <cell r="EU324">
            <v>19186.199999999997</v>
          </cell>
          <cell r="EV324">
            <v>0</v>
          </cell>
          <cell r="EW324">
            <v>7.6012945745557259</v>
          </cell>
          <cell r="EX324">
            <v>0</v>
          </cell>
          <cell r="EY324">
            <v>84972</v>
          </cell>
          <cell r="EZ324">
            <v>0</v>
          </cell>
          <cell r="FA324">
            <v>5895</v>
          </cell>
          <cell r="FB324">
            <v>0</v>
          </cell>
          <cell r="FC324">
            <v>13025</v>
          </cell>
          <cell r="FD324">
            <v>0</v>
          </cell>
          <cell r="FE324">
            <v>5895</v>
          </cell>
          <cell r="FF324">
            <v>0</v>
          </cell>
          <cell r="FG324">
            <v>10831.6</v>
          </cell>
          <cell r="FH324">
            <v>0</v>
          </cell>
          <cell r="FI324">
            <v>3</v>
          </cell>
          <cell r="FJ324">
            <v>0</v>
          </cell>
          <cell r="FK324">
            <v>39840</v>
          </cell>
          <cell r="FL324">
            <v>0</v>
          </cell>
          <cell r="FM324">
            <v>2663</v>
          </cell>
          <cell r="FN324">
            <v>0</v>
          </cell>
          <cell r="FO324">
            <v>0</v>
          </cell>
          <cell r="FQ324">
            <v>2663</v>
          </cell>
          <cell r="FS324">
            <v>1204.9335576321141</v>
          </cell>
          <cell r="FU324">
            <v>1</v>
          </cell>
          <cell r="FV324">
            <v>0</v>
          </cell>
          <cell r="FW324">
            <v>12769</v>
          </cell>
          <cell r="FX324">
            <v>0</v>
          </cell>
          <cell r="FY324">
            <v>883</v>
          </cell>
          <cell r="FZ324">
            <v>0</v>
          </cell>
          <cell r="GA324">
            <v>0</v>
          </cell>
          <cell r="GB324">
            <v>0</v>
          </cell>
          <cell r="GC324">
            <v>883</v>
          </cell>
          <cell r="GE324">
            <v>1225.748964934025</v>
          </cell>
          <cell r="GG324">
            <v>0</v>
          </cell>
          <cell r="GH324">
            <v>0</v>
          </cell>
          <cell r="GI324">
            <v>0</v>
          </cell>
          <cell r="GJ324">
            <v>0</v>
          </cell>
          <cell r="GK324">
            <v>0</v>
          </cell>
          <cell r="GL324">
            <v>0</v>
          </cell>
          <cell r="GM324">
            <v>0</v>
          </cell>
          <cell r="GO324">
            <v>0</v>
          </cell>
          <cell r="GQ324">
            <v>0</v>
          </cell>
          <cell r="HE324">
            <v>-315</v>
          </cell>
        </row>
        <row r="325">
          <cell r="A325">
            <v>316</v>
          </cell>
          <cell r="B325" t="str">
            <v>WEBSTER</v>
          </cell>
          <cell r="E325">
            <v>0</v>
          </cell>
          <cell r="F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4.51</v>
          </cell>
          <cell r="X325">
            <v>0</v>
          </cell>
          <cell r="Y325">
            <v>20558</v>
          </cell>
          <cell r="Z325">
            <v>0</v>
          </cell>
          <cell r="AA325">
            <v>5857</v>
          </cell>
          <cell r="AB325">
            <v>0</v>
          </cell>
          <cell r="AC325">
            <v>20558</v>
          </cell>
          <cell r="AD325">
            <v>0</v>
          </cell>
          <cell r="AE325">
            <v>0</v>
          </cell>
          <cell r="AF325">
            <v>9.77</v>
          </cell>
          <cell r="AG325">
            <v>0</v>
          </cell>
          <cell r="AH325">
            <v>54351</v>
          </cell>
          <cell r="AJ325">
            <v>0</v>
          </cell>
          <cell r="AL325">
            <v>46128</v>
          </cell>
          <cell r="AN325">
            <v>0</v>
          </cell>
          <cell r="AO325">
            <v>15.29</v>
          </cell>
          <cell r="AP325">
            <v>0</v>
          </cell>
          <cell r="AQ325">
            <v>99705</v>
          </cell>
          <cell r="AR325">
            <v>0</v>
          </cell>
          <cell r="AS325">
            <v>0</v>
          </cell>
          <cell r="AT325">
            <v>0</v>
          </cell>
          <cell r="AU325">
            <v>73853</v>
          </cell>
          <cell r="AW325">
            <v>17.48</v>
          </cell>
          <cell r="AY325">
            <v>119808</v>
          </cell>
          <cell r="AZ325">
            <v>0</v>
          </cell>
          <cell r="BA325">
            <v>0</v>
          </cell>
          <cell r="BB325">
            <v>0</v>
          </cell>
          <cell r="BC325">
            <v>54155</v>
          </cell>
          <cell r="BD325">
            <v>79</v>
          </cell>
          <cell r="BE325">
            <v>17.440000000000001</v>
          </cell>
          <cell r="BF325">
            <v>0</v>
          </cell>
          <cell r="BG325">
            <v>130870</v>
          </cell>
          <cell r="BH325">
            <v>0</v>
          </cell>
          <cell r="BI325">
            <v>22.77</v>
          </cell>
          <cell r="BJ325">
            <v>0</v>
          </cell>
          <cell r="BK325">
            <v>168360</v>
          </cell>
          <cell r="BL325">
            <v>0</v>
          </cell>
          <cell r="BM325">
            <v>3780</v>
          </cell>
          <cell r="BN325">
            <v>0</v>
          </cell>
          <cell r="BO325">
            <v>15956.774549440997</v>
          </cell>
          <cell r="BP325">
            <v>10.392823186513851</v>
          </cell>
          <cell r="BQ325">
            <v>33.194630872483224</v>
          </cell>
          <cell r="BR325">
            <v>0</v>
          </cell>
          <cell r="BS325">
            <v>257087.34309404553</v>
          </cell>
          <cell r="BT325">
            <v>0</v>
          </cell>
          <cell r="BU325">
            <v>24820.220650639621</v>
          </cell>
          <cell r="BW325">
            <v>0</v>
          </cell>
          <cell r="BY325">
            <v>24820.220650639621</v>
          </cell>
          <cell r="CA325">
            <v>115646.14309404553</v>
          </cell>
          <cell r="CC325">
            <v>21.065789473684209</v>
          </cell>
          <cell r="CD325">
            <v>0</v>
          </cell>
          <cell r="CE325">
            <v>176486.6710526316</v>
          </cell>
          <cell r="CF325">
            <v>0</v>
          </cell>
          <cell r="CG325">
            <v>16347.052631578945</v>
          </cell>
          <cell r="CH325">
            <v>0</v>
          </cell>
          <cell r="CI325">
            <v>0</v>
          </cell>
          <cell r="CJ325">
            <v>0</v>
          </cell>
          <cell r="CK325">
            <v>16347.052631578945</v>
          </cell>
          <cell r="CL325">
            <v>0</v>
          </cell>
          <cell r="CM325">
            <v>68232</v>
          </cell>
          <cell r="CN325">
            <v>0</v>
          </cell>
          <cell r="CO325">
            <v>24</v>
          </cell>
          <cell r="CP325">
            <v>0</v>
          </cell>
          <cell r="CQ325">
            <v>209005.21963035536</v>
          </cell>
          <cell r="CS325">
            <v>19448.172415490808</v>
          </cell>
          <cell r="CU325">
            <v>0</v>
          </cell>
          <cell r="CW325">
            <v>19448.172415490808</v>
          </cell>
          <cell r="CY325">
            <v>68009.548577723763</v>
          </cell>
          <cell r="DA325">
            <v>20.054054054054053</v>
          </cell>
          <cell r="DB325">
            <v>0</v>
          </cell>
          <cell r="DC325">
            <v>180485</v>
          </cell>
          <cell r="DD325">
            <v>0</v>
          </cell>
          <cell r="DE325">
            <v>17025</v>
          </cell>
          <cell r="DF325">
            <v>0</v>
          </cell>
          <cell r="DG325">
            <v>0</v>
          </cell>
          <cell r="DH325">
            <v>0</v>
          </cell>
          <cell r="DI325">
            <v>17025</v>
          </cell>
          <cell r="DJ325">
            <v>0</v>
          </cell>
          <cell r="DK325">
            <v>19511</v>
          </cell>
          <cell r="DL325">
            <v>0</v>
          </cell>
          <cell r="DM325">
            <v>20</v>
          </cell>
          <cell r="DN325">
            <v>0</v>
          </cell>
          <cell r="DO325">
            <v>192080</v>
          </cell>
          <cell r="DQ325">
            <v>17860</v>
          </cell>
          <cell r="DS325">
            <v>0</v>
          </cell>
          <cell r="DU325">
            <v>17860</v>
          </cell>
          <cell r="DW325">
            <v>24602.419431089504</v>
          </cell>
          <cell r="DY325">
            <v>18.756705760061465</v>
          </cell>
          <cell r="DZ325">
            <v>0</v>
          </cell>
          <cell r="EA325">
            <v>187754</v>
          </cell>
          <cell r="EC325">
            <v>16750</v>
          </cell>
          <cell r="EE325">
            <v>0</v>
          </cell>
          <cell r="EG325">
            <v>16750</v>
          </cell>
          <cell r="EI325">
            <v>6957</v>
          </cell>
          <cell r="EK325">
            <v>20.137532524583516</v>
          </cell>
          <cell r="EL325">
            <v>0</v>
          </cell>
          <cell r="EM325">
            <v>204626</v>
          </cell>
          <cell r="EN325">
            <v>0</v>
          </cell>
          <cell r="EO325">
            <v>17982</v>
          </cell>
          <cell r="EP325">
            <v>0</v>
          </cell>
          <cell r="EQ325">
            <v>0</v>
          </cell>
          <cell r="ER325">
            <v>0</v>
          </cell>
          <cell r="ES325">
            <v>17982</v>
          </cell>
          <cell r="ET325">
            <v>0</v>
          </cell>
          <cell r="EU325">
            <v>21510</v>
          </cell>
          <cell r="EV325">
            <v>0</v>
          </cell>
          <cell r="EW325">
            <v>21.19</v>
          </cell>
          <cell r="EX325">
            <v>0</v>
          </cell>
          <cell r="EY325">
            <v>225867</v>
          </cell>
          <cell r="EZ325">
            <v>0</v>
          </cell>
          <cell r="FA325">
            <v>18845</v>
          </cell>
          <cell r="FB325">
            <v>0</v>
          </cell>
          <cell r="FC325">
            <v>0</v>
          </cell>
          <cell r="FD325">
            <v>0</v>
          </cell>
          <cell r="FE325">
            <v>18845</v>
          </cell>
          <cell r="FF325">
            <v>0</v>
          </cell>
          <cell r="FG325">
            <v>25459</v>
          </cell>
          <cell r="FH325">
            <v>0</v>
          </cell>
          <cell r="FI325">
            <v>15</v>
          </cell>
          <cell r="FJ325">
            <v>0</v>
          </cell>
          <cell r="FK325">
            <v>159174</v>
          </cell>
          <cell r="FL325">
            <v>0</v>
          </cell>
          <cell r="FM325">
            <v>13395</v>
          </cell>
          <cell r="FN325">
            <v>0</v>
          </cell>
          <cell r="FO325">
            <v>0</v>
          </cell>
          <cell r="FQ325">
            <v>13395</v>
          </cell>
          <cell r="FS325">
            <v>9119.0692378937201</v>
          </cell>
          <cell r="FU325">
            <v>13</v>
          </cell>
          <cell r="FV325">
            <v>0</v>
          </cell>
          <cell r="FW325">
            <v>139485</v>
          </cell>
          <cell r="FX325">
            <v>0</v>
          </cell>
          <cell r="FY325">
            <v>11609</v>
          </cell>
          <cell r="FZ325">
            <v>0</v>
          </cell>
          <cell r="GA325">
            <v>0</v>
          </cell>
          <cell r="GB325">
            <v>0</v>
          </cell>
          <cell r="GC325">
            <v>11609</v>
          </cell>
          <cell r="GE325">
            <v>9276.6025219480744</v>
          </cell>
          <cell r="GG325">
            <v>14.305369127516778</v>
          </cell>
          <cell r="GH325">
            <v>0</v>
          </cell>
          <cell r="GI325">
            <v>146585</v>
          </cell>
          <cell r="GJ325">
            <v>0</v>
          </cell>
          <cell r="GK325">
            <v>12775</v>
          </cell>
          <cell r="GL325">
            <v>0</v>
          </cell>
          <cell r="GM325">
            <v>0</v>
          </cell>
          <cell r="GO325">
            <v>12775</v>
          </cell>
          <cell r="GQ325">
            <v>6830.7998585009509</v>
          </cell>
          <cell r="HE325">
            <v>-316</v>
          </cell>
        </row>
        <row r="326">
          <cell r="A326">
            <v>317</v>
          </cell>
          <cell r="B326" t="str">
            <v>WELLESLEY</v>
          </cell>
          <cell r="E326">
            <v>0</v>
          </cell>
          <cell r="F326">
            <v>0</v>
          </cell>
          <cell r="J326">
            <v>0</v>
          </cell>
          <cell r="K326">
            <v>0</v>
          </cell>
          <cell r="L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L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Z326">
            <v>0</v>
          </cell>
          <cell r="BB326">
            <v>0</v>
          </cell>
          <cell r="BC326">
            <v>0</v>
          </cell>
          <cell r="BD326">
            <v>0</v>
          </cell>
          <cell r="BH326">
            <v>0</v>
          </cell>
          <cell r="BL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W326">
            <v>0</v>
          </cell>
          <cell r="BY326">
            <v>0</v>
          </cell>
          <cell r="CA326">
            <v>0</v>
          </cell>
          <cell r="CC326">
            <v>0.46938775510204084</v>
          </cell>
          <cell r="CD326">
            <v>0</v>
          </cell>
          <cell r="CE326">
            <v>4712.6530612244896</v>
          </cell>
          <cell r="CF326">
            <v>0</v>
          </cell>
          <cell r="CG326">
            <v>364.24489795918367</v>
          </cell>
          <cell r="CH326">
            <v>0</v>
          </cell>
          <cell r="CI326">
            <v>0</v>
          </cell>
          <cell r="CJ326">
            <v>0</v>
          </cell>
          <cell r="CK326">
            <v>364.24489795918367</v>
          </cell>
          <cell r="CL326">
            <v>0</v>
          </cell>
          <cell r="CM326">
            <v>4712.6530612244896</v>
          </cell>
          <cell r="CN326">
            <v>0</v>
          </cell>
          <cell r="CS326">
            <v>0</v>
          </cell>
          <cell r="CW326">
            <v>0</v>
          </cell>
          <cell r="CY326">
            <v>2828</v>
          </cell>
          <cell r="DD326">
            <v>0</v>
          </cell>
          <cell r="DF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1885</v>
          </cell>
          <cell r="DL326">
            <v>0</v>
          </cell>
          <cell r="DU326">
            <v>0</v>
          </cell>
          <cell r="DW326">
            <v>0</v>
          </cell>
          <cell r="DY326">
            <v>1</v>
          </cell>
          <cell r="DZ326">
            <v>0</v>
          </cell>
          <cell r="EA326">
            <v>0</v>
          </cell>
          <cell r="EC326">
            <v>0</v>
          </cell>
          <cell r="EE326">
            <v>13642</v>
          </cell>
          <cell r="EG326">
            <v>0</v>
          </cell>
          <cell r="EI326">
            <v>0</v>
          </cell>
          <cell r="EK326">
            <v>2</v>
          </cell>
          <cell r="EL326">
            <v>0</v>
          </cell>
          <cell r="EM326">
            <v>22846</v>
          </cell>
          <cell r="EN326">
            <v>0</v>
          </cell>
          <cell r="EO326">
            <v>1786</v>
          </cell>
          <cell r="EP326">
            <v>0</v>
          </cell>
          <cell r="EQ326">
            <v>0</v>
          </cell>
          <cell r="ER326">
            <v>0</v>
          </cell>
          <cell r="ES326">
            <v>1786</v>
          </cell>
          <cell r="ET326">
            <v>0</v>
          </cell>
          <cell r="EU326">
            <v>22846</v>
          </cell>
          <cell r="EV326">
            <v>0</v>
          </cell>
          <cell r="EW326">
            <v>2</v>
          </cell>
          <cell r="EX326">
            <v>0</v>
          </cell>
          <cell r="EY326">
            <v>23750</v>
          </cell>
          <cell r="EZ326">
            <v>0</v>
          </cell>
          <cell r="FA326">
            <v>1786</v>
          </cell>
          <cell r="FB326">
            <v>0</v>
          </cell>
          <cell r="FC326">
            <v>0</v>
          </cell>
          <cell r="FD326">
            <v>0</v>
          </cell>
          <cell r="FE326">
            <v>1786</v>
          </cell>
          <cell r="FF326">
            <v>0</v>
          </cell>
          <cell r="FG326">
            <v>6615.5</v>
          </cell>
          <cell r="FH326">
            <v>0</v>
          </cell>
          <cell r="FI326">
            <v>2</v>
          </cell>
          <cell r="FJ326">
            <v>0</v>
          </cell>
          <cell r="FK326">
            <v>24590</v>
          </cell>
          <cell r="FL326">
            <v>0</v>
          </cell>
          <cell r="FM326">
            <v>1782</v>
          </cell>
          <cell r="FN326">
            <v>0</v>
          </cell>
          <cell r="FO326">
            <v>0</v>
          </cell>
          <cell r="FQ326">
            <v>1782</v>
          </cell>
          <cell r="FS326">
            <v>6486.4473287145775</v>
          </cell>
          <cell r="FU326">
            <v>1</v>
          </cell>
          <cell r="FV326">
            <v>0</v>
          </cell>
          <cell r="FW326">
            <v>13987</v>
          </cell>
          <cell r="FX326">
            <v>0</v>
          </cell>
          <cell r="FY326">
            <v>869</v>
          </cell>
          <cell r="FZ326">
            <v>0</v>
          </cell>
          <cell r="GA326">
            <v>0</v>
          </cell>
          <cell r="GB326">
            <v>0</v>
          </cell>
          <cell r="GC326">
            <v>869</v>
          </cell>
          <cell r="GE326">
            <v>5985.1403986750756</v>
          </cell>
          <cell r="GG326">
            <v>1</v>
          </cell>
          <cell r="GH326">
            <v>0</v>
          </cell>
          <cell r="GI326">
            <v>15800</v>
          </cell>
          <cell r="GJ326">
            <v>0</v>
          </cell>
          <cell r="GK326">
            <v>865</v>
          </cell>
          <cell r="GL326">
            <v>0</v>
          </cell>
          <cell r="GM326">
            <v>0</v>
          </cell>
          <cell r="GO326">
            <v>865</v>
          </cell>
          <cell r="GQ326">
            <v>1744.2591751355246</v>
          </cell>
          <cell r="HE326">
            <v>-317</v>
          </cell>
        </row>
        <row r="327">
          <cell r="A327">
            <v>318</v>
          </cell>
          <cell r="B327" t="str">
            <v>WELLFLEET</v>
          </cell>
          <cell r="E327">
            <v>0</v>
          </cell>
          <cell r="F327">
            <v>0</v>
          </cell>
          <cell r="J327">
            <v>0</v>
          </cell>
          <cell r="K327">
            <v>0</v>
          </cell>
          <cell r="L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L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Z327">
            <v>0</v>
          </cell>
          <cell r="BB327">
            <v>0</v>
          </cell>
          <cell r="BC327">
            <v>0</v>
          </cell>
          <cell r="BD327">
            <v>0</v>
          </cell>
          <cell r="BH327">
            <v>0</v>
          </cell>
          <cell r="BL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W327">
            <v>0</v>
          </cell>
          <cell r="BY327">
            <v>0</v>
          </cell>
          <cell r="CA327">
            <v>0</v>
          </cell>
          <cell r="CE327">
            <v>0</v>
          </cell>
          <cell r="CF327">
            <v>0</v>
          </cell>
          <cell r="CH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S327">
            <v>0</v>
          </cell>
          <cell r="CW327">
            <v>0</v>
          </cell>
          <cell r="CY327">
            <v>0</v>
          </cell>
          <cell r="DD327">
            <v>0</v>
          </cell>
          <cell r="DF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U327">
            <v>0</v>
          </cell>
          <cell r="DW327">
            <v>0</v>
          </cell>
          <cell r="EG327">
            <v>0</v>
          </cell>
          <cell r="EI327">
            <v>0</v>
          </cell>
          <cell r="EK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0</v>
          </cell>
          <cell r="FO327">
            <v>0</v>
          </cell>
          <cell r="FQ327">
            <v>0</v>
          </cell>
          <cell r="FS327">
            <v>0</v>
          </cell>
          <cell r="FU327">
            <v>0</v>
          </cell>
          <cell r="FV327">
            <v>0</v>
          </cell>
          <cell r="FW327">
            <v>0</v>
          </cell>
          <cell r="FX327">
            <v>0</v>
          </cell>
          <cell r="FY327">
            <v>0</v>
          </cell>
          <cell r="FZ327">
            <v>0</v>
          </cell>
          <cell r="GA327">
            <v>0</v>
          </cell>
          <cell r="GB327">
            <v>0</v>
          </cell>
          <cell r="GC327">
            <v>0</v>
          </cell>
          <cell r="GE327">
            <v>0</v>
          </cell>
          <cell r="GG327">
            <v>0</v>
          </cell>
          <cell r="GH327">
            <v>0</v>
          </cell>
          <cell r="GI327">
            <v>0</v>
          </cell>
          <cell r="GJ327">
            <v>0</v>
          </cell>
          <cell r="GK327">
            <v>0</v>
          </cell>
          <cell r="GL327">
            <v>0</v>
          </cell>
          <cell r="GM327">
            <v>0</v>
          </cell>
          <cell r="GO327">
            <v>0</v>
          </cell>
          <cell r="GQ327">
            <v>0</v>
          </cell>
          <cell r="HE327">
            <v>-318</v>
          </cell>
        </row>
        <row r="328">
          <cell r="A328">
            <v>319</v>
          </cell>
          <cell r="B328" t="str">
            <v>WENDELL</v>
          </cell>
          <cell r="E328">
            <v>0</v>
          </cell>
          <cell r="F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L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Z328">
            <v>0</v>
          </cell>
          <cell r="BB328">
            <v>0</v>
          </cell>
          <cell r="BC328">
            <v>0</v>
          </cell>
          <cell r="BD328">
            <v>0</v>
          </cell>
          <cell r="BH328">
            <v>0</v>
          </cell>
          <cell r="BL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W328">
            <v>0</v>
          </cell>
          <cell r="BY328">
            <v>0</v>
          </cell>
          <cell r="CA328">
            <v>0</v>
          </cell>
          <cell r="CE328">
            <v>0</v>
          </cell>
          <cell r="CF328">
            <v>0</v>
          </cell>
          <cell r="CH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S328">
            <v>0</v>
          </cell>
          <cell r="CW328">
            <v>0</v>
          </cell>
          <cell r="CY328">
            <v>0</v>
          </cell>
          <cell r="DD328">
            <v>0</v>
          </cell>
          <cell r="DF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U328">
            <v>0</v>
          </cell>
          <cell r="DW328">
            <v>0</v>
          </cell>
          <cell r="EG328">
            <v>0</v>
          </cell>
          <cell r="EI328">
            <v>0</v>
          </cell>
          <cell r="EK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0</v>
          </cell>
          <cell r="FG328">
            <v>0</v>
          </cell>
          <cell r="FH328">
            <v>0</v>
          </cell>
          <cell r="FI328">
            <v>0</v>
          </cell>
          <cell r="FJ328">
            <v>0</v>
          </cell>
          <cell r="FK328">
            <v>0</v>
          </cell>
          <cell r="FL328">
            <v>0</v>
          </cell>
          <cell r="FM328">
            <v>0</v>
          </cell>
          <cell r="FN328">
            <v>0</v>
          </cell>
          <cell r="FO328">
            <v>0</v>
          </cell>
          <cell r="FQ328">
            <v>0</v>
          </cell>
          <cell r="FS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E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O328">
            <v>0</v>
          </cell>
          <cell r="GQ328">
            <v>0</v>
          </cell>
          <cell r="HE328">
            <v>-319</v>
          </cell>
        </row>
        <row r="329">
          <cell r="A329">
            <v>320</v>
          </cell>
          <cell r="B329" t="str">
            <v>WENHAM</v>
          </cell>
          <cell r="E329">
            <v>0</v>
          </cell>
          <cell r="F329">
            <v>0</v>
          </cell>
          <cell r="J329">
            <v>0</v>
          </cell>
          <cell r="K329">
            <v>0</v>
          </cell>
          <cell r="L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L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Z329">
            <v>0</v>
          </cell>
          <cell r="BB329">
            <v>0</v>
          </cell>
          <cell r="BC329">
            <v>0</v>
          </cell>
          <cell r="BD329">
            <v>0</v>
          </cell>
          <cell r="BH329">
            <v>0</v>
          </cell>
          <cell r="BL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W329">
            <v>0</v>
          </cell>
          <cell r="BY329">
            <v>0</v>
          </cell>
          <cell r="CA329">
            <v>0</v>
          </cell>
          <cell r="CE329">
            <v>0</v>
          </cell>
          <cell r="CF329">
            <v>0</v>
          </cell>
          <cell r="CH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S329">
            <v>0</v>
          </cell>
          <cell r="CW329">
            <v>0</v>
          </cell>
          <cell r="CY329">
            <v>0</v>
          </cell>
          <cell r="DD329">
            <v>0</v>
          </cell>
          <cell r="DF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U329">
            <v>0</v>
          </cell>
          <cell r="DW329">
            <v>0</v>
          </cell>
          <cell r="EG329">
            <v>0</v>
          </cell>
          <cell r="EI329">
            <v>0</v>
          </cell>
          <cell r="EK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0</v>
          </cell>
          <cell r="FL329">
            <v>0</v>
          </cell>
          <cell r="FM329">
            <v>0</v>
          </cell>
          <cell r="FN329">
            <v>0</v>
          </cell>
          <cell r="FO329">
            <v>0</v>
          </cell>
          <cell r="FQ329">
            <v>0</v>
          </cell>
          <cell r="FS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E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O329">
            <v>0</v>
          </cell>
          <cell r="GQ329">
            <v>0</v>
          </cell>
          <cell r="HE329">
            <v>-320</v>
          </cell>
        </row>
        <row r="330">
          <cell r="A330">
            <v>321</v>
          </cell>
          <cell r="B330" t="str">
            <v>WESTBOROUGH</v>
          </cell>
          <cell r="E330">
            <v>0</v>
          </cell>
          <cell r="F330">
            <v>0</v>
          </cell>
          <cell r="I330">
            <v>1</v>
          </cell>
          <cell r="J330">
            <v>6726</v>
          </cell>
          <cell r="K330">
            <v>0</v>
          </cell>
          <cell r="L330">
            <v>0</v>
          </cell>
          <cell r="M330">
            <v>2690</v>
          </cell>
          <cell r="O330">
            <v>1</v>
          </cell>
          <cell r="P330">
            <v>0</v>
          </cell>
          <cell r="Q330">
            <v>7554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3.77</v>
          </cell>
          <cell r="X330">
            <v>0</v>
          </cell>
          <cell r="Y330">
            <v>25938</v>
          </cell>
          <cell r="Z330">
            <v>0</v>
          </cell>
          <cell r="AA330">
            <v>0</v>
          </cell>
          <cell r="AB330">
            <v>0</v>
          </cell>
          <cell r="AC330">
            <v>18384</v>
          </cell>
          <cell r="AD330">
            <v>0</v>
          </cell>
          <cell r="AE330">
            <v>0</v>
          </cell>
          <cell r="AF330">
            <v>4</v>
          </cell>
          <cell r="AG330">
            <v>0</v>
          </cell>
          <cell r="AH330">
            <v>29620</v>
          </cell>
          <cell r="AJ330">
            <v>0</v>
          </cell>
          <cell r="AL330">
            <v>14712</v>
          </cell>
          <cell r="AN330">
            <v>0</v>
          </cell>
          <cell r="AO330">
            <v>1</v>
          </cell>
          <cell r="AP330">
            <v>0</v>
          </cell>
          <cell r="AQ330">
            <v>8001</v>
          </cell>
          <cell r="AR330">
            <v>0</v>
          </cell>
          <cell r="AS330">
            <v>0</v>
          </cell>
          <cell r="AT330">
            <v>0</v>
          </cell>
          <cell r="AU330">
            <v>9562</v>
          </cell>
          <cell r="AW330">
            <v>1</v>
          </cell>
          <cell r="AY330">
            <v>8390</v>
          </cell>
          <cell r="AZ330">
            <v>0</v>
          </cell>
          <cell r="BA330">
            <v>0</v>
          </cell>
          <cell r="BB330">
            <v>0</v>
          </cell>
          <cell r="BC330">
            <v>1657</v>
          </cell>
          <cell r="BD330">
            <v>3</v>
          </cell>
          <cell r="BE330">
            <v>0.27</v>
          </cell>
          <cell r="BF330">
            <v>0</v>
          </cell>
          <cell r="BG330">
            <v>2228</v>
          </cell>
          <cell r="BH330">
            <v>0</v>
          </cell>
          <cell r="BL330">
            <v>0</v>
          </cell>
          <cell r="BN330">
            <v>0</v>
          </cell>
          <cell r="BO330">
            <v>47.593449672464928</v>
          </cell>
          <cell r="BP330">
            <v>3.0998138486552307E-2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W330">
            <v>0</v>
          </cell>
          <cell r="BY330">
            <v>0</v>
          </cell>
          <cell r="CA330">
            <v>0</v>
          </cell>
          <cell r="CC330">
            <v>1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10891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3</v>
          </cell>
          <cell r="CP330">
            <v>0</v>
          </cell>
          <cell r="CQ330">
            <v>21976.923800748627</v>
          </cell>
          <cell r="CS330">
            <v>1622</v>
          </cell>
          <cell r="CU330">
            <v>11799.461900374314</v>
          </cell>
          <cell r="CW330">
            <v>1622</v>
          </cell>
          <cell r="CY330">
            <v>21976.923800748627</v>
          </cell>
          <cell r="DA330">
            <v>5.8133333333333335</v>
          </cell>
          <cell r="DB330">
            <v>0</v>
          </cell>
          <cell r="DC330">
            <v>48732</v>
          </cell>
          <cell r="DD330">
            <v>0</v>
          </cell>
          <cell r="DE330">
            <v>3396</v>
          </cell>
          <cell r="DF330">
            <v>0</v>
          </cell>
          <cell r="DG330">
            <v>23632</v>
          </cell>
          <cell r="DH330">
            <v>0</v>
          </cell>
          <cell r="DI330">
            <v>3396</v>
          </cell>
          <cell r="DJ330">
            <v>0</v>
          </cell>
          <cell r="DK330">
            <v>39941</v>
          </cell>
          <cell r="DL330">
            <v>0</v>
          </cell>
          <cell r="DM330">
            <v>9.9897959183673475</v>
          </cell>
          <cell r="DN330">
            <v>0</v>
          </cell>
          <cell r="DO330">
            <v>99139</v>
          </cell>
          <cell r="DQ330">
            <v>8028</v>
          </cell>
          <cell r="DS330">
            <v>11921</v>
          </cell>
          <cell r="DU330">
            <v>8028</v>
          </cell>
          <cell r="DW330">
            <v>75250.815239850272</v>
          </cell>
          <cell r="DY330">
            <v>15.837931034482759</v>
          </cell>
          <cell r="DZ330">
            <v>0</v>
          </cell>
          <cell r="EA330">
            <v>176319</v>
          </cell>
          <cell r="EC330">
            <v>13251</v>
          </cell>
          <cell r="EE330">
            <v>12776</v>
          </cell>
          <cell r="EG330">
            <v>13251</v>
          </cell>
          <cell r="EI330">
            <v>118126.23047970055</v>
          </cell>
          <cell r="EK330">
            <v>10</v>
          </cell>
          <cell r="EL330">
            <v>0</v>
          </cell>
          <cell r="EM330">
            <v>115620</v>
          </cell>
          <cell r="EN330">
            <v>0</v>
          </cell>
          <cell r="EO330">
            <v>8930</v>
          </cell>
          <cell r="EP330">
            <v>0</v>
          </cell>
          <cell r="EQ330">
            <v>0</v>
          </cell>
          <cell r="ER330">
            <v>0</v>
          </cell>
          <cell r="ES330">
            <v>8930</v>
          </cell>
          <cell r="ET330">
            <v>0</v>
          </cell>
          <cell r="EU330">
            <v>66470.8</v>
          </cell>
          <cell r="EV330">
            <v>0</v>
          </cell>
          <cell r="EW330">
            <v>7.2233333333333336</v>
          </cell>
          <cell r="EX330">
            <v>0</v>
          </cell>
          <cell r="EY330">
            <v>90132</v>
          </cell>
          <cell r="EZ330">
            <v>0</v>
          </cell>
          <cell r="FA330">
            <v>6449</v>
          </cell>
          <cell r="FB330">
            <v>0</v>
          </cell>
          <cell r="FC330">
            <v>0</v>
          </cell>
          <cell r="FD330">
            <v>0</v>
          </cell>
          <cell r="FE330">
            <v>6449</v>
          </cell>
          <cell r="FF330">
            <v>0</v>
          </cell>
          <cell r="FG330">
            <v>30872</v>
          </cell>
          <cell r="FH330">
            <v>0</v>
          </cell>
          <cell r="FI330">
            <v>7</v>
          </cell>
          <cell r="FJ330">
            <v>0</v>
          </cell>
          <cell r="FK330">
            <v>92463</v>
          </cell>
          <cell r="FL330">
            <v>0</v>
          </cell>
          <cell r="FM330">
            <v>6237</v>
          </cell>
          <cell r="FN330">
            <v>0</v>
          </cell>
          <cell r="FO330">
            <v>0</v>
          </cell>
          <cell r="FQ330">
            <v>6237</v>
          </cell>
          <cell r="FS330">
            <v>2230.8976352982195</v>
          </cell>
          <cell r="FU330">
            <v>5.493243243243243</v>
          </cell>
          <cell r="FV330">
            <v>0</v>
          </cell>
          <cell r="FW330">
            <v>77301</v>
          </cell>
          <cell r="FX330">
            <v>0</v>
          </cell>
          <cell r="FY330">
            <v>4773</v>
          </cell>
          <cell r="FZ330">
            <v>0</v>
          </cell>
          <cell r="GA330">
            <v>0</v>
          </cell>
          <cell r="GB330">
            <v>0</v>
          </cell>
          <cell r="GC330">
            <v>4773</v>
          </cell>
          <cell r="GE330">
            <v>567.3591813465473</v>
          </cell>
          <cell r="GG330">
            <v>5.9343569575767718</v>
          </cell>
          <cell r="GH330">
            <v>0</v>
          </cell>
          <cell r="GI330">
            <v>77520</v>
          </cell>
          <cell r="GJ330">
            <v>0</v>
          </cell>
          <cell r="GK330">
            <v>4805</v>
          </cell>
          <cell r="GL330">
            <v>0</v>
          </cell>
          <cell r="GM330">
            <v>5716</v>
          </cell>
          <cell r="GO330">
            <v>4805</v>
          </cell>
          <cell r="GQ330">
            <v>210.69650267770538</v>
          </cell>
          <cell r="HE330">
            <v>-321</v>
          </cell>
        </row>
        <row r="331">
          <cell r="A331">
            <v>322</v>
          </cell>
          <cell r="B331" t="str">
            <v>WEST BOYLSTON</v>
          </cell>
          <cell r="E331">
            <v>0</v>
          </cell>
          <cell r="F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1</v>
          </cell>
          <cell r="X331">
            <v>0</v>
          </cell>
          <cell r="Y331">
            <v>5472</v>
          </cell>
          <cell r="Z331">
            <v>0</v>
          </cell>
          <cell r="AA331">
            <v>0</v>
          </cell>
          <cell r="AB331">
            <v>0</v>
          </cell>
          <cell r="AC331">
            <v>5472</v>
          </cell>
          <cell r="AD331">
            <v>0</v>
          </cell>
          <cell r="AE331">
            <v>0</v>
          </cell>
          <cell r="AF331">
            <v>1.08</v>
          </cell>
          <cell r="AG331">
            <v>0</v>
          </cell>
          <cell r="AH331">
            <v>5632</v>
          </cell>
          <cell r="AJ331">
            <v>0</v>
          </cell>
          <cell r="AL331">
            <v>3443</v>
          </cell>
          <cell r="AN331">
            <v>0</v>
          </cell>
          <cell r="AO331">
            <v>3</v>
          </cell>
          <cell r="AP331">
            <v>0</v>
          </cell>
          <cell r="AQ331">
            <v>19299</v>
          </cell>
          <cell r="AR331">
            <v>0</v>
          </cell>
          <cell r="AS331">
            <v>0</v>
          </cell>
          <cell r="AT331">
            <v>0</v>
          </cell>
          <cell r="AU331">
            <v>15952</v>
          </cell>
          <cell r="AW331">
            <v>2</v>
          </cell>
          <cell r="AY331">
            <v>13800</v>
          </cell>
          <cell r="AZ331">
            <v>0</v>
          </cell>
          <cell r="BA331">
            <v>0</v>
          </cell>
          <cell r="BB331">
            <v>0</v>
          </cell>
          <cell r="BC331">
            <v>7357</v>
          </cell>
          <cell r="BD331">
            <v>11</v>
          </cell>
          <cell r="BE331">
            <v>1</v>
          </cell>
          <cell r="BF331">
            <v>0</v>
          </cell>
          <cell r="BG331">
            <v>7617</v>
          </cell>
          <cell r="BH331">
            <v>0</v>
          </cell>
          <cell r="BI331">
            <v>1</v>
          </cell>
          <cell r="BJ331">
            <v>0</v>
          </cell>
          <cell r="BK331">
            <v>8205</v>
          </cell>
          <cell r="BL331">
            <v>0</v>
          </cell>
          <cell r="BM331">
            <v>0</v>
          </cell>
          <cell r="BN331">
            <v>0</v>
          </cell>
          <cell r="BO331">
            <v>179.85185351805515</v>
          </cell>
          <cell r="BP331">
            <v>0.11713949505201526</v>
          </cell>
          <cell r="BQ331">
            <v>1</v>
          </cell>
          <cell r="BR331">
            <v>0</v>
          </cell>
          <cell r="BS331">
            <v>8226.4556328990038</v>
          </cell>
          <cell r="BT331">
            <v>0</v>
          </cell>
          <cell r="BU331">
            <v>748</v>
          </cell>
          <cell r="BW331">
            <v>0</v>
          </cell>
          <cell r="BY331">
            <v>748</v>
          </cell>
          <cell r="CA331">
            <v>374.25563289900384</v>
          </cell>
          <cell r="CC331">
            <v>3.5733788395904438</v>
          </cell>
          <cell r="CD331">
            <v>0</v>
          </cell>
          <cell r="CE331">
            <v>32243.211604095563</v>
          </cell>
          <cell r="CF331">
            <v>0</v>
          </cell>
          <cell r="CG331">
            <v>2772.9419795221843</v>
          </cell>
          <cell r="CH331">
            <v>0</v>
          </cell>
          <cell r="CI331">
            <v>0</v>
          </cell>
          <cell r="CJ331">
            <v>0</v>
          </cell>
          <cell r="CK331">
            <v>2772.9419795221843</v>
          </cell>
          <cell r="CL331">
            <v>0</v>
          </cell>
          <cell r="CM331">
            <v>24264.755971196559</v>
          </cell>
          <cell r="CN331">
            <v>0</v>
          </cell>
          <cell r="CO331">
            <v>7.9730639730639732</v>
          </cell>
          <cell r="CP331">
            <v>0</v>
          </cell>
          <cell r="CQ331">
            <v>74892.080015960892</v>
          </cell>
          <cell r="CS331">
            <v>6466.1548821548822</v>
          </cell>
          <cell r="CU331">
            <v>0</v>
          </cell>
          <cell r="CW331">
            <v>6466.1548821548822</v>
          </cell>
          <cell r="CY331">
            <v>57067.868411865333</v>
          </cell>
          <cell r="DA331">
            <v>12.554054054054054</v>
          </cell>
          <cell r="DB331">
            <v>0</v>
          </cell>
          <cell r="DC331">
            <v>128176</v>
          </cell>
          <cell r="DD331">
            <v>0</v>
          </cell>
          <cell r="DE331">
            <v>10337</v>
          </cell>
          <cell r="DF331">
            <v>0</v>
          </cell>
          <cell r="DG331">
            <v>4533</v>
          </cell>
          <cell r="DH331">
            <v>0</v>
          </cell>
          <cell r="DI331">
            <v>10337</v>
          </cell>
          <cell r="DJ331">
            <v>0</v>
          </cell>
          <cell r="DK331">
            <v>88480</v>
          </cell>
          <cell r="DL331">
            <v>0</v>
          </cell>
          <cell r="DM331">
            <v>9.4914089347079038</v>
          </cell>
          <cell r="DN331">
            <v>0</v>
          </cell>
          <cell r="DO331">
            <v>100293</v>
          </cell>
          <cell r="DQ331">
            <v>8476</v>
          </cell>
          <cell r="DS331">
            <v>0</v>
          </cell>
          <cell r="DU331">
            <v>8476</v>
          </cell>
          <cell r="DW331">
            <v>49029.899355169597</v>
          </cell>
          <cell r="DY331">
            <v>13.131056738439288</v>
          </cell>
          <cell r="DZ331">
            <v>0</v>
          </cell>
          <cell r="EA331">
            <v>129297</v>
          </cell>
          <cell r="EC331">
            <v>9941</v>
          </cell>
          <cell r="EE331">
            <v>24026</v>
          </cell>
          <cell r="EG331">
            <v>9941</v>
          </cell>
          <cell r="EI331">
            <v>50317.567993615645</v>
          </cell>
          <cell r="EK331">
            <v>13</v>
          </cell>
          <cell r="EL331">
            <v>0</v>
          </cell>
          <cell r="EM331">
            <v>137468</v>
          </cell>
          <cell r="EN331">
            <v>0</v>
          </cell>
          <cell r="EO331">
            <v>10716</v>
          </cell>
          <cell r="EP331">
            <v>0</v>
          </cell>
          <cell r="EQ331">
            <v>11918</v>
          </cell>
          <cell r="ER331">
            <v>0</v>
          </cell>
          <cell r="ES331">
            <v>10716</v>
          </cell>
          <cell r="ET331">
            <v>0</v>
          </cell>
          <cell r="EU331">
            <v>25573.4</v>
          </cell>
          <cell r="EV331">
            <v>0</v>
          </cell>
          <cell r="EW331">
            <v>16</v>
          </cell>
          <cell r="EX331">
            <v>0</v>
          </cell>
          <cell r="EY331">
            <v>202441</v>
          </cell>
          <cell r="EZ331">
            <v>0</v>
          </cell>
          <cell r="FA331">
            <v>14268</v>
          </cell>
          <cell r="FB331">
            <v>0</v>
          </cell>
          <cell r="FC331">
            <v>0</v>
          </cell>
          <cell r="FD331">
            <v>0</v>
          </cell>
          <cell r="FE331">
            <v>14268</v>
          </cell>
          <cell r="FF331">
            <v>0</v>
          </cell>
          <cell r="FG331">
            <v>78617.350000000006</v>
          </cell>
          <cell r="FH331">
            <v>0</v>
          </cell>
          <cell r="FI331">
            <v>14.148648648648649</v>
          </cell>
          <cell r="FJ331">
            <v>0</v>
          </cell>
          <cell r="FK331">
            <v>188292</v>
          </cell>
          <cell r="FL331">
            <v>0</v>
          </cell>
          <cell r="FM331">
            <v>12618</v>
          </cell>
          <cell r="FN331">
            <v>0</v>
          </cell>
          <cell r="FO331">
            <v>0</v>
          </cell>
          <cell r="FQ331">
            <v>12618</v>
          </cell>
          <cell r="FS331">
            <v>17500.726794964925</v>
          </cell>
          <cell r="FU331">
            <v>17.058698439503395</v>
          </cell>
          <cell r="FV331">
            <v>0</v>
          </cell>
          <cell r="FW331">
            <v>231156</v>
          </cell>
          <cell r="FX331">
            <v>0</v>
          </cell>
          <cell r="FY331">
            <v>14969</v>
          </cell>
          <cell r="FZ331">
            <v>0</v>
          </cell>
          <cell r="GA331">
            <v>0</v>
          </cell>
          <cell r="GB331">
            <v>0</v>
          </cell>
          <cell r="GC331">
            <v>14969</v>
          </cell>
          <cell r="GE331">
            <v>59534.987454897251</v>
          </cell>
          <cell r="GG331">
            <v>20.651006711409394</v>
          </cell>
          <cell r="GH331">
            <v>0</v>
          </cell>
          <cell r="GI331">
            <v>293320</v>
          </cell>
          <cell r="GJ331">
            <v>0</v>
          </cell>
          <cell r="GK331">
            <v>18022</v>
          </cell>
          <cell r="GL331">
            <v>0</v>
          </cell>
          <cell r="GM331">
            <v>0</v>
          </cell>
          <cell r="GO331">
            <v>18022</v>
          </cell>
          <cell r="GQ331">
            <v>59807.020056880719</v>
          </cell>
          <cell r="HE331">
            <v>-322</v>
          </cell>
        </row>
        <row r="332">
          <cell r="A332">
            <v>323</v>
          </cell>
          <cell r="B332" t="str">
            <v>WEST BRIDGEWATER</v>
          </cell>
          <cell r="E332">
            <v>0</v>
          </cell>
          <cell r="F332">
            <v>0</v>
          </cell>
          <cell r="J332">
            <v>0</v>
          </cell>
          <cell r="K332">
            <v>0</v>
          </cell>
          <cell r="L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6.49</v>
          </cell>
          <cell r="X332">
            <v>0</v>
          </cell>
          <cell r="Y332">
            <v>35911</v>
          </cell>
          <cell r="Z332">
            <v>0</v>
          </cell>
          <cell r="AA332">
            <v>6541</v>
          </cell>
          <cell r="AB332">
            <v>0</v>
          </cell>
          <cell r="AC332">
            <v>35911</v>
          </cell>
          <cell r="AD332">
            <v>0</v>
          </cell>
          <cell r="AE332">
            <v>0</v>
          </cell>
          <cell r="AF332">
            <v>4</v>
          </cell>
          <cell r="AG332">
            <v>0</v>
          </cell>
          <cell r="AH332">
            <v>28128</v>
          </cell>
          <cell r="AJ332">
            <v>0</v>
          </cell>
          <cell r="AL332">
            <v>21547</v>
          </cell>
          <cell r="AN332">
            <v>0</v>
          </cell>
          <cell r="AO332">
            <v>3</v>
          </cell>
          <cell r="AP332">
            <v>0</v>
          </cell>
          <cell r="AQ332">
            <v>21435</v>
          </cell>
          <cell r="AR332">
            <v>0</v>
          </cell>
          <cell r="AS332">
            <v>0</v>
          </cell>
          <cell r="AT332">
            <v>0</v>
          </cell>
          <cell r="AU332">
            <v>14365</v>
          </cell>
          <cell r="AW332">
            <v>2</v>
          </cell>
          <cell r="AY332">
            <v>15492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2</v>
          </cell>
          <cell r="BF332">
            <v>0</v>
          </cell>
          <cell r="BG332">
            <v>15964</v>
          </cell>
          <cell r="BH332">
            <v>0</v>
          </cell>
          <cell r="BI332">
            <v>2</v>
          </cell>
          <cell r="BJ332">
            <v>0</v>
          </cell>
          <cell r="BK332">
            <v>15604</v>
          </cell>
          <cell r="BL332">
            <v>0</v>
          </cell>
          <cell r="BM332">
            <v>0</v>
          </cell>
          <cell r="BN332">
            <v>0</v>
          </cell>
          <cell r="BO332">
            <v>86.622525367879604</v>
          </cell>
          <cell r="BP332">
            <v>5.6418205780161657E-2</v>
          </cell>
          <cell r="BQ332">
            <v>2</v>
          </cell>
          <cell r="BR332">
            <v>0</v>
          </cell>
          <cell r="BS332">
            <v>16826.426630297177</v>
          </cell>
          <cell r="BT332">
            <v>0</v>
          </cell>
          <cell r="BU332">
            <v>1496</v>
          </cell>
          <cell r="BW332">
            <v>0</v>
          </cell>
          <cell r="BY332">
            <v>1496</v>
          </cell>
          <cell r="CA332">
            <v>1411.2266302971773</v>
          </cell>
          <cell r="CC332">
            <v>3</v>
          </cell>
          <cell r="CD332">
            <v>0</v>
          </cell>
          <cell r="CE332">
            <v>18058</v>
          </cell>
          <cell r="CF332">
            <v>0</v>
          </cell>
          <cell r="CG332">
            <v>1552</v>
          </cell>
          <cell r="CH332">
            <v>0</v>
          </cell>
          <cell r="CI332">
            <v>10090</v>
          </cell>
          <cell r="CJ332">
            <v>0</v>
          </cell>
          <cell r="CK332">
            <v>1552</v>
          </cell>
          <cell r="CL332">
            <v>0</v>
          </cell>
          <cell r="CM332">
            <v>1964.5733697028227</v>
          </cell>
          <cell r="CN332">
            <v>0</v>
          </cell>
          <cell r="CO332">
            <v>3</v>
          </cell>
          <cell r="CP332">
            <v>0</v>
          </cell>
          <cell r="CQ332">
            <v>26503</v>
          </cell>
          <cell r="CS332">
            <v>2433</v>
          </cell>
          <cell r="CU332">
            <v>0</v>
          </cell>
          <cell r="CW332">
            <v>2433</v>
          </cell>
          <cell r="CY332">
            <v>9673</v>
          </cell>
          <cell r="DA332">
            <v>3</v>
          </cell>
          <cell r="DB332">
            <v>0</v>
          </cell>
          <cell r="DC332">
            <v>26980</v>
          </cell>
          <cell r="DD332">
            <v>0</v>
          </cell>
          <cell r="DE332">
            <v>2547</v>
          </cell>
          <cell r="DF332">
            <v>0</v>
          </cell>
          <cell r="DG332">
            <v>0</v>
          </cell>
          <cell r="DH332">
            <v>0</v>
          </cell>
          <cell r="DI332">
            <v>2547</v>
          </cell>
          <cell r="DJ332">
            <v>0</v>
          </cell>
          <cell r="DK332">
            <v>6037</v>
          </cell>
          <cell r="DL332">
            <v>0</v>
          </cell>
          <cell r="DM332">
            <v>3</v>
          </cell>
          <cell r="DN332">
            <v>0</v>
          </cell>
          <cell r="DO332">
            <v>29655</v>
          </cell>
          <cell r="DQ332">
            <v>2679</v>
          </cell>
          <cell r="DS332">
            <v>0</v>
          </cell>
          <cell r="DU332">
            <v>2679</v>
          </cell>
          <cell r="DW332">
            <v>6339.2</v>
          </cell>
          <cell r="DY332">
            <v>3.6354166666666665</v>
          </cell>
          <cell r="DZ332">
            <v>0</v>
          </cell>
          <cell r="EA332">
            <v>37528</v>
          </cell>
          <cell r="EC332">
            <v>3246</v>
          </cell>
          <cell r="EE332">
            <v>0</v>
          </cell>
          <cell r="EG332">
            <v>3246</v>
          </cell>
          <cell r="EI332">
            <v>9668.7999999999993</v>
          </cell>
          <cell r="EK332">
            <v>3</v>
          </cell>
          <cell r="EL332">
            <v>0</v>
          </cell>
          <cell r="EM332">
            <v>31293</v>
          </cell>
          <cell r="EN332">
            <v>0</v>
          </cell>
          <cell r="EO332">
            <v>2679</v>
          </cell>
          <cell r="EP332">
            <v>0</v>
          </cell>
          <cell r="EQ332">
            <v>0</v>
          </cell>
          <cell r="ER332">
            <v>0</v>
          </cell>
          <cell r="ES332">
            <v>2679</v>
          </cell>
          <cell r="ET332">
            <v>0</v>
          </cell>
          <cell r="EU332">
            <v>5793.8</v>
          </cell>
          <cell r="EV332">
            <v>0</v>
          </cell>
          <cell r="EW332">
            <v>2</v>
          </cell>
          <cell r="EX332">
            <v>0</v>
          </cell>
          <cell r="EY332">
            <v>20794</v>
          </cell>
          <cell r="EZ332">
            <v>0</v>
          </cell>
          <cell r="FA332">
            <v>1780</v>
          </cell>
          <cell r="FB332">
            <v>0</v>
          </cell>
          <cell r="FC332">
            <v>0</v>
          </cell>
          <cell r="FD332">
            <v>0</v>
          </cell>
          <cell r="FE332">
            <v>1780</v>
          </cell>
          <cell r="FF332">
            <v>0</v>
          </cell>
          <cell r="FG332">
            <v>3149.2</v>
          </cell>
          <cell r="FH332">
            <v>0</v>
          </cell>
          <cell r="FI332">
            <v>1</v>
          </cell>
          <cell r="FJ332">
            <v>0</v>
          </cell>
          <cell r="FK332">
            <v>10635</v>
          </cell>
          <cell r="FL332">
            <v>0</v>
          </cell>
          <cell r="FM332">
            <v>883</v>
          </cell>
          <cell r="FN332">
            <v>0</v>
          </cell>
          <cell r="FO332">
            <v>0</v>
          </cell>
          <cell r="FQ332">
            <v>883</v>
          </cell>
          <cell r="FS332">
            <v>0</v>
          </cell>
          <cell r="FU332">
            <v>1</v>
          </cell>
          <cell r="FV332">
            <v>0</v>
          </cell>
          <cell r="FW332">
            <v>9982</v>
          </cell>
          <cell r="FX332">
            <v>0</v>
          </cell>
          <cell r="FY332">
            <v>893</v>
          </cell>
          <cell r="FZ332">
            <v>0</v>
          </cell>
          <cell r="GA332">
            <v>0</v>
          </cell>
          <cell r="GB332">
            <v>0</v>
          </cell>
          <cell r="GC332">
            <v>893</v>
          </cell>
          <cell r="GE332">
            <v>0</v>
          </cell>
          <cell r="GG332">
            <v>1</v>
          </cell>
          <cell r="GH332">
            <v>0</v>
          </cell>
          <cell r="GI332">
            <v>10284</v>
          </cell>
          <cell r="GJ332">
            <v>0</v>
          </cell>
          <cell r="GK332">
            <v>893</v>
          </cell>
          <cell r="GL332">
            <v>0</v>
          </cell>
          <cell r="GM332">
            <v>0</v>
          </cell>
          <cell r="GO332">
            <v>893</v>
          </cell>
          <cell r="GQ332">
            <v>290.54951510806865</v>
          </cell>
          <cell r="HE332">
            <v>-323</v>
          </cell>
        </row>
        <row r="333">
          <cell r="A333">
            <v>324</v>
          </cell>
          <cell r="B333" t="str">
            <v>WEST BROOKFIELD</v>
          </cell>
          <cell r="E333">
            <v>0</v>
          </cell>
          <cell r="F333">
            <v>0</v>
          </cell>
          <cell r="J333">
            <v>0</v>
          </cell>
          <cell r="K333">
            <v>0</v>
          </cell>
          <cell r="L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L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Z333">
            <v>0</v>
          </cell>
          <cell r="BB333">
            <v>0</v>
          </cell>
          <cell r="BC333">
            <v>0</v>
          </cell>
          <cell r="BD333">
            <v>0</v>
          </cell>
          <cell r="BH333">
            <v>0</v>
          </cell>
          <cell r="BL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W333">
            <v>0</v>
          </cell>
          <cell r="BY333">
            <v>0</v>
          </cell>
          <cell r="CA333">
            <v>0</v>
          </cell>
          <cell r="CE333">
            <v>0</v>
          </cell>
          <cell r="CF333">
            <v>0</v>
          </cell>
          <cell r="CH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S333">
            <v>0</v>
          </cell>
          <cell r="CW333">
            <v>0</v>
          </cell>
          <cell r="CY333">
            <v>0</v>
          </cell>
          <cell r="DD333">
            <v>0</v>
          </cell>
          <cell r="DF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U333">
            <v>0</v>
          </cell>
          <cell r="DW333">
            <v>0</v>
          </cell>
          <cell r="EG333">
            <v>0</v>
          </cell>
          <cell r="EI333">
            <v>0</v>
          </cell>
          <cell r="EK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0</v>
          </cell>
          <cell r="FG333">
            <v>0</v>
          </cell>
          <cell r="FH333">
            <v>0</v>
          </cell>
          <cell r="FI333">
            <v>0</v>
          </cell>
          <cell r="FJ333">
            <v>0</v>
          </cell>
          <cell r="FK333">
            <v>0</v>
          </cell>
          <cell r="FL333">
            <v>0</v>
          </cell>
          <cell r="FM333">
            <v>0</v>
          </cell>
          <cell r="FN333">
            <v>0</v>
          </cell>
          <cell r="FO333">
            <v>0</v>
          </cell>
          <cell r="FQ333">
            <v>0</v>
          </cell>
          <cell r="FS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E333">
            <v>0</v>
          </cell>
          <cell r="GG333">
            <v>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O333">
            <v>0</v>
          </cell>
          <cell r="GQ333">
            <v>0</v>
          </cell>
          <cell r="HE333">
            <v>-324</v>
          </cell>
        </row>
        <row r="334">
          <cell r="A334">
            <v>325</v>
          </cell>
          <cell r="B334" t="str">
            <v>WESTFIELD</v>
          </cell>
          <cell r="E334">
            <v>0</v>
          </cell>
          <cell r="F334">
            <v>0</v>
          </cell>
          <cell r="I334">
            <v>1.66</v>
          </cell>
          <cell r="J334">
            <v>9640</v>
          </cell>
          <cell r="K334">
            <v>0</v>
          </cell>
          <cell r="L334">
            <v>5757</v>
          </cell>
          <cell r="M334">
            <v>0</v>
          </cell>
          <cell r="O334">
            <v>5</v>
          </cell>
          <cell r="P334">
            <v>0</v>
          </cell>
          <cell r="Q334">
            <v>30420</v>
          </cell>
          <cell r="R334">
            <v>0</v>
          </cell>
          <cell r="S334">
            <v>0</v>
          </cell>
          <cell r="U334">
            <v>13588</v>
          </cell>
          <cell r="V334">
            <v>0</v>
          </cell>
          <cell r="W334">
            <v>4</v>
          </cell>
          <cell r="X334">
            <v>0</v>
          </cell>
          <cell r="Y334">
            <v>24168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7.51</v>
          </cell>
          <cell r="AG334">
            <v>0</v>
          </cell>
          <cell r="AH334">
            <v>47388</v>
          </cell>
          <cell r="AJ334">
            <v>0</v>
          </cell>
          <cell r="AL334">
            <v>23220</v>
          </cell>
          <cell r="AN334">
            <v>0</v>
          </cell>
          <cell r="AO334">
            <v>10.44</v>
          </cell>
          <cell r="AP334">
            <v>0</v>
          </cell>
          <cell r="AQ334">
            <v>73664</v>
          </cell>
          <cell r="AR334">
            <v>0</v>
          </cell>
          <cell r="AS334">
            <v>0</v>
          </cell>
          <cell r="AT334">
            <v>0</v>
          </cell>
          <cell r="AU334">
            <v>40208</v>
          </cell>
          <cell r="AW334">
            <v>11.45</v>
          </cell>
          <cell r="AY334">
            <v>76520</v>
          </cell>
          <cell r="AZ334">
            <v>0</v>
          </cell>
          <cell r="BA334">
            <v>0</v>
          </cell>
          <cell r="BB334">
            <v>0</v>
          </cell>
          <cell r="BC334">
            <v>24846</v>
          </cell>
          <cell r="BD334">
            <v>36</v>
          </cell>
          <cell r="BE334">
            <v>8.48</v>
          </cell>
          <cell r="BF334">
            <v>0</v>
          </cell>
          <cell r="BG334">
            <v>66924</v>
          </cell>
          <cell r="BH334">
            <v>0</v>
          </cell>
          <cell r="BI334">
            <v>10</v>
          </cell>
          <cell r="BJ334">
            <v>0</v>
          </cell>
          <cell r="BK334">
            <v>77500</v>
          </cell>
          <cell r="BL334">
            <v>0</v>
          </cell>
          <cell r="BM334">
            <v>0</v>
          </cell>
          <cell r="BN334">
            <v>0</v>
          </cell>
          <cell r="BO334">
            <v>3584.3128575951991</v>
          </cell>
          <cell r="BP334">
            <v>2.3345024809823371</v>
          </cell>
          <cell r="BQ334">
            <v>9</v>
          </cell>
          <cell r="BR334">
            <v>0</v>
          </cell>
          <cell r="BS334">
            <v>66548.923968413001</v>
          </cell>
          <cell r="BT334">
            <v>0</v>
          </cell>
          <cell r="BU334">
            <v>6681.0400264650971</v>
          </cell>
          <cell r="BW334">
            <v>0</v>
          </cell>
          <cell r="BY334">
            <v>6681.0400264650971</v>
          </cell>
          <cell r="CA334">
            <v>6345.6</v>
          </cell>
          <cell r="CC334">
            <v>13.603319783197831</v>
          </cell>
          <cell r="CD334">
            <v>0</v>
          </cell>
          <cell r="CE334">
            <v>108311.31362919848</v>
          </cell>
          <cell r="CF334">
            <v>-650.6111111111112</v>
          </cell>
          <cell r="CG334">
            <v>9732.6077765652135</v>
          </cell>
          <cell r="CH334">
            <v>0</v>
          </cell>
          <cell r="CI334">
            <v>9360</v>
          </cell>
          <cell r="CJ334">
            <v>0</v>
          </cell>
          <cell r="CK334">
            <v>9732.6077765652135</v>
          </cell>
          <cell r="CL334">
            <v>0</v>
          </cell>
          <cell r="CM334">
            <v>45992.389660785484</v>
          </cell>
          <cell r="CN334">
            <v>-0.38888888887595385</v>
          </cell>
          <cell r="CO334">
            <v>17.114032643774234</v>
          </cell>
          <cell r="CP334">
            <v>0</v>
          </cell>
          <cell r="CQ334">
            <v>147648.93130418356</v>
          </cell>
          <cell r="CS334">
            <v>13044.804963585242</v>
          </cell>
          <cell r="CU334">
            <v>9670.7544670308216</v>
          </cell>
          <cell r="CW334">
            <v>13044.804963585242</v>
          </cell>
          <cell r="CY334">
            <v>63744.006563873947</v>
          </cell>
          <cell r="DA334">
            <v>19.464882943143813</v>
          </cell>
          <cell r="DB334">
            <v>0</v>
          </cell>
          <cell r="DC334">
            <v>168018</v>
          </cell>
          <cell r="DD334">
            <v>0</v>
          </cell>
          <cell r="DE334">
            <v>16257</v>
          </cell>
          <cell r="DF334">
            <v>0</v>
          </cell>
          <cell r="DG334">
            <v>0</v>
          </cell>
          <cell r="DH334">
            <v>0</v>
          </cell>
          <cell r="DI334">
            <v>16257</v>
          </cell>
          <cell r="DJ334">
            <v>0</v>
          </cell>
          <cell r="DK334">
            <v>60937</v>
          </cell>
          <cell r="DL334">
            <v>0</v>
          </cell>
          <cell r="DM334">
            <v>26.075862068965517</v>
          </cell>
          <cell r="DN334">
            <v>0</v>
          </cell>
          <cell r="DO334">
            <v>240285</v>
          </cell>
          <cell r="DQ334">
            <v>23006</v>
          </cell>
          <cell r="DS334">
            <v>0</v>
          </cell>
          <cell r="DU334">
            <v>23006</v>
          </cell>
          <cell r="DW334">
            <v>100353.61050970612</v>
          </cell>
          <cell r="DY334">
            <v>25</v>
          </cell>
          <cell r="DZ334">
            <v>0</v>
          </cell>
          <cell r="EA334">
            <v>230390</v>
          </cell>
          <cell r="EC334">
            <v>22089</v>
          </cell>
          <cell r="EE334">
            <v>0</v>
          </cell>
          <cell r="EG334">
            <v>22089</v>
          </cell>
          <cell r="EI334">
            <v>51768.071922771021</v>
          </cell>
          <cell r="EK334">
            <v>14.556367490789725</v>
          </cell>
          <cell r="EL334">
            <v>0</v>
          </cell>
          <cell r="EM334">
            <v>135530</v>
          </cell>
          <cell r="EN334">
            <v>0</v>
          </cell>
          <cell r="EO334">
            <v>11961</v>
          </cell>
          <cell r="EP334">
            <v>0</v>
          </cell>
          <cell r="EQ334">
            <v>10041</v>
          </cell>
          <cell r="ER334">
            <v>0</v>
          </cell>
          <cell r="ES334">
            <v>11961</v>
          </cell>
          <cell r="ET334">
            <v>0</v>
          </cell>
          <cell r="EU334">
            <v>28906.799999999999</v>
          </cell>
          <cell r="EV334">
            <v>0</v>
          </cell>
          <cell r="EW334">
            <v>14.430034129692833</v>
          </cell>
          <cell r="EX334">
            <v>0</v>
          </cell>
          <cell r="EY334">
            <v>138971</v>
          </cell>
          <cell r="EZ334">
            <v>0</v>
          </cell>
          <cell r="FA334">
            <v>12872</v>
          </cell>
          <cell r="FB334">
            <v>0</v>
          </cell>
          <cell r="FC334">
            <v>0</v>
          </cell>
          <cell r="FD334">
            <v>0</v>
          </cell>
          <cell r="FE334">
            <v>12872</v>
          </cell>
          <cell r="FF334">
            <v>0</v>
          </cell>
          <cell r="FG334">
            <v>3441</v>
          </cell>
          <cell r="FH334">
            <v>0</v>
          </cell>
          <cell r="FI334">
            <v>11.398730626271128</v>
          </cell>
          <cell r="FJ334">
            <v>0</v>
          </cell>
          <cell r="FK334">
            <v>113910</v>
          </cell>
          <cell r="FL334">
            <v>0</v>
          </cell>
          <cell r="FM334">
            <v>10101</v>
          </cell>
          <cell r="FN334">
            <v>0</v>
          </cell>
          <cell r="FO334">
            <v>0</v>
          </cell>
          <cell r="FQ334">
            <v>10101</v>
          </cell>
          <cell r="FS334">
            <v>823.30746064577147</v>
          </cell>
          <cell r="FU334">
            <v>11.889343733505365</v>
          </cell>
          <cell r="FV334">
            <v>0</v>
          </cell>
          <cell r="FW334">
            <v>118880</v>
          </cell>
          <cell r="FX334">
            <v>0</v>
          </cell>
          <cell r="FY334">
            <v>10558</v>
          </cell>
          <cell r="FZ334">
            <v>0</v>
          </cell>
          <cell r="GA334">
            <v>0</v>
          </cell>
          <cell r="GB334">
            <v>0</v>
          </cell>
          <cell r="GC334">
            <v>10558</v>
          </cell>
          <cell r="GE334">
            <v>5676.2691841196183</v>
          </cell>
          <cell r="GG334">
            <v>16</v>
          </cell>
          <cell r="GH334">
            <v>0</v>
          </cell>
          <cell r="GI334">
            <v>169928</v>
          </cell>
          <cell r="GJ334">
            <v>0</v>
          </cell>
          <cell r="GK334">
            <v>14239</v>
          </cell>
          <cell r="GL334">
            <v>0</v>
          </cell>
          <cell r="GM334">
            <v>0</v>
          </cell>
          <cell r="GO334">
            <v>14239</v>
          </cell>
          <cell r="GQ334">
            <v>49112.488898134725</v>
          </cell>
          <cell r="HE334">
            <v>-325</v>
          </cell>
        </row>
        <row r="335">
          <cell r="A335">
            <v>326</v>
          </cell>
          <cell r="B335" t="str">
            <v>WESTFORD</v>
          </cell>
          <cell r="E335">
            <v>0</v>
          </cell>
          <cell r="F335">
            <v>0</v>
          </cell>
          <cell r="I335">
            <v>1</v>
          </cell>
          <cell r="J335">
            <v>4912</v>
          </cell>
          <cell r="K335">
            <v>0</v>
          </cell>
          <cell r="L335">
            <v>0</v>
          </cell>
          <cell r="M335">
            <v>0</v>
          </cell>
          <cell r="O335">
            <v>4.43</v>
          </cell>
          <cell r="P335">
            <v>0</v>
          </cell>
          <cell r="Q335">
            <v>25342</v>
          </cell>
          <cell r="R335">
            <v>0</v>
          </cell>
          <cell r="S335">
            <v>0</v>
          </cell>
          <cell r="U335">
            <v>4664</v>
          </cell>
          <cell r="V335">
            <v>0</v>
          </cell>
          <cell r="W335">
            <v>6.59</v>
          </cell>
          <cell r="X335">
            <v>0</v>
          </cell>
          <cell r="Y335">
            <v>36495</v>
          </cell>
          <cell r="Z335">
            <v>0</v>
          </cell>
          <cell r="AA335">
            <v>0</v>
          </cell>
          <cell r="AB335">
            <v>0</v>
          </cell>
          <cell r="AC335">
            <v>11153</v>
          </cell>
          <cell r="AD335">
            <v>0</v>
          </cell>
          <cell r="AE335">
            <v>0</v>
          </cell>
          <cell r="AF335">
            <v>5.2</v>
          </cell>
          <cell r="AG335">
            <v>0</v>
          </cell>
          <cell r="AH335">
            <v>26707</v>
          </cell>
          <cell r="AJ335">
            <v>4223</v>
          </cell>
          <cell r="AL335">
            <v>6692</v>
          </cell>
          <cell r="AN335">
            <v>0</v>
          </cell>
          <cell r="AO335">
            <v>8</v>
          </cell>
          <cell r="AP335">
            <v>0</v>
          </cell>
          <cell r="AQ335">
            <v>57040</v>
          </cell>
          <cell r="AR335">
            <v>0</v>
          </cell>
          <cell r="AS335">
            <v>0</v>
          </cell>
          <cell r="AT335">
            <v>0</v>
          </cell>
          <cell r="AU335">
            <v>34794</v>
          </cell>
          <cell r="AW335">
            <v>5</v>
          </cell>
          <cell r="AY335">
            <v>35985</v>
          </cell>
          <cell r="AZ335">
            <v>7085</v>
          </cell>
          <cell r="BA335">
            <v>0</v>
          </cell>
          <cell r="BB335">
            <v>0</v>
          </cell>
          <cell r="BC335">
            <v>16202</v>
          </cell>
          <cell r="BD335">
            <v>24</v>
          </cell>
          <cell r="BE335">
            <v>5.3</v>
          </cell>
          <cell r="BF335">
            <v>0</v>
          </cell>
          <cell r="BG335">
            <v>39540</v>
          </cell>
          <cell r="BH335">
            <v>0</v>
          </cell>
          <cell r="BI335">
            <v>7.7</v>
          </cell>
          <cell r="BJ335">
            <v>0</v>
          </cell>
          <cell r="BK335">
            <v>56969</v>
          </cell>
          <cell r="BL335">
            <v>0</v>
          </cell>
          <cell r="BM335">
            <v>0</v>
          </cell>
          <cell r="BN335">
            <v>0</v>
          </cell>
          <cell r="BO335">
            <v>5116.6017102891601</v>
          </cell>
          <cell r="BP335">
            <v>3.3324991041326939</v>
          </cell>
          <cell r="BQ335">
            <v>9.2389078498293511</v>
          </cell>
          <cell r="BR335">
            <v>0</v>
          </cell>
          <cell r="BS335">
            <v>60234.270614156223</v>
          </cell>
          <cell r="BT335">
            <v>0</v>
          </cell>
          <cell r="BU335">
            <v>6162.7030716723548</v>
          </cell>
          <cell r="BW335">
            <v>8026.3277751477108</v>
          </cell>
          <cell r="BY335">
            <v>6162.7030716723548</v>
          </cell>
          <cell r="CA335">
            <v>13727.670614156223</v>
          </cell>
          <cell r="CC335">
            <v>12</v>
          </cell>
          <cell r="CD335">
            <v>0</v>
          </cell>
          <cell r="CE335">
            <v>95103</v>
          </cell>
          <cell r="CF335">
            <v>0</v>
          </cell>
          <cell r="CG335">
            <v>9312</v>
          </cell>
          <cell r="CH335">
            <v>0</v>
          </cell>
          <cell r="CI335">
            <v>0</v>
          </cell>
          <cell r="CJ335">
            <v>0</v>
          </cell>
          <cell r="CK335">
            <v>9312</v>
          </cell>
          <cell r="CL335">
            <v>0</v>
          </cell>
          <cell r="CM335">
            <v>40965.729385843777</v>
          </cell>
          <cell r="CN335">
            <v>0</v>
          </cell>
          <cell r="CO335">
            <v>10</v>
          </cell>
          <cell r="CP335">
            <v>0</v>
          </cell>
          <cell r="CQ335">
            <v>80883.249875868103</v>
          </cell>
          <cell r="CS335">
            <v>8110</v>
          </cell>
          <cell r="CU335">
            <v>0</v>
          </cell>
          <cell r="CW335">
            <v>8110</v>
          </cell>
          <cell r="CY335">
            <v>22227</v>
          </cell>
          <cell r="DA335">
            <v>8</v>
          </cell>
          <cell r="DB335">
            <v>0</v>
          </cell>
          <cell r="DC335">
            <v>69209</v>
          </cell>
          <cell r="DD335">
            <v>0</v>
          </cell>
          <cell r="DE335">
            <v>6750</v>
          </cell>
          <cell r="DF335">
            <v>0</v>
          </cell>
          <cell r="DG335">
            <v>0</v>
          </cell>
          <cell r="DH335">
            <v>0</v>
          </cell>
          <cell r="DI335">
            <v>6750</v>
          </cell>
          <cell r="DJ335">
            <v>0</v>
          </cell>
          <cell r="DK335">
            <v>13947</v>
          </cell>
          <cell r="DL335">
            <v>0</v>
          </cell>
          <cell r="DM335">
            <v>16</v>
          </cell>
          <cell r="DN335">
            <v>0</v>
          </cell>
          <cell r="DO335">
            <v>149506</v>
          </cell>
          <cell r="DQ335">
            <v>14234</v>
          </cell>
          <cell r="DS335">
            <v>0</v>
          </cell>
          <cell r="DU335">
            <v>14234</v>
          </cell>
          <cell r="DW335">
            <v>80297</v>
          </cell>
          <cell r="DY335">
            <v>16</v>
          </cell>
          <cell r="DZ335">
            <v>0</v>
          </cell>
          <cell r="EA335">
            <v>150410</v>
          </cell>
          <cell r="EC335">
            <v>14288</v>
          </cell>
          <cell r="EE335">
            <v>0</v>
          </cell>
          <cell r="EG335">
            <v>14288</v>
          </cell>
          <cell r="EI335">
            <v>49082.2</v>
          </cell>
          <cell r="EK335">
            <v>14.541958041958042</v>
          </cell>
          <cell r="EL335">
            <v>0</v>
          </cell>
          <cell r="EM335">
            <v>138572</v>
          </cell>
          <cell r="EN335">
            <v>0</v>
          </cell>
          <cell r="EO335">
            <v>12986</v>
          </cell>
          <cell r="EP335">
            <v>0</v>
          </cell>
          <cell r="EQ335">
            <v>0</v>
          </cell>
          <cell r="ER335">
            <v>0</v>
          </cell>
          <cell r="ES335">
            <v>12986</v>
          </cell>
          <cell r="ET335">
            <v>0</v>
          </cell>
          <cell r="EU335">
            <v>32661.200000000001</v>
          </cell>
          <cell r="EV335">
            <v>0</v>
          </cell>
          <cell r="EW335">
            <v>9.4819737537855104</v>
          </cell>
          <cell r="EX335">
            <v>0</v>
          </cell>
          <cell r="EY335">
            <v>90300</v>
          </cell>
          <cell r="EZ335">
            <v>0</v>
          </cell>
          <cell r="FA335">
            <v>8445</v>
          </cell>
          <cell r="FB335">
            <v>0</v>
          </cell>
          <cell r="FC335">
            <v>0</v>
          </cell>
          <cell r="FD335">
            <v>0</v>
          </cell>
          <cell r="FE335">
            <v>8445</v>
          </cell>
          <cell r="FF335">
            <v>0</v>
          </cell>
          <cell r="FG335">
            <v>361.6</v>
          </cell>
          <cell r="FH335">
            <v>0</v>
          </cell>
          <cell r="FI335">
            <v>9.1428571428571423</v>
          </cell>
          <cell r="FJ335">
            <v>0</v>
          </cell>
          <cell r="FK335">
            <v>97138</v>
          </cell>
          <cell r="FL335">
            <v>0</v>
          </cell>
          <cell r="FM335">
            <v>8155</v>
          </cell>
          <cell r="FN335">
            <v>0</v>
          </cell>
          <cell r="FO335">
            <v>0</v>
          </cell>
          <cell r="FQ335">
            <v>8155</v>
          </cell>
          <cell r="FS335">
            <v>6544.3492192918156</v>
          </cell>
          <cell r="FU335">
            <v>11.479354354354353</v>
          </cell>
          <cell r="FV335">
            <v>0</v>
          </cell>
          <cell r="FW335">
            <v>117654</v>
          </cell>
          <cell r="FX335">
            <v>0</v>
          </cell>
          <cell r="FY335">
            <v>9238</v>
          </cell>
          <cell r="FZ335">
            <v>0</v>
          </cell>
          <cell r="GA335">
            <v>12053</v>
          </cell>
          <cell r="GB335">
            <v>0</v>
          </cell>
          <cell r="GC335">
            <v>9238</v>
          </cell>
          <cell r="GE335">
            <v>21638.50962679998</v>
          </cell>
          <cell r="GG335">
            <v>11.113793103448277</v>
          </cell>
          <cell r="GH335">
            <v>0</v>
          </cell>
          <cell r="GI335">
            <v>131089</v>
          </cell>
          <cell r="GJ335">
            <v>0</v>
          </cell>
          <cell r="GK335">
            <v>9840</v>
          </cell>
          <cell r="GL335">
            <v>0</v>
          </cell>
          <cell r="GM335">
            <v>0</v>
          </cell>
          <cell r="GO335">
            <v>9840</v>
          </cell>
          <cell r="GQ335">
            <v>12925.605084360603</v>
          </cell>
          <cell r="HE335">
            <v>-326</v>
          </cell>
        </row>
        <row r="336">
          <cell r="A336">
            <v>327</v>
          </cell>
          <cell r="B336" t="str">
            <v>WESTHAMPTON</v>
          </cell>
          <cell r="C336">
            <v>3</v>
          </cell>
          <cell r="D336">
            <v>17400</v>
          </cell>
          <cell r="E336">
            <v>-5800</v>
          </cell>
          <cell r="F336">
            <v>8340</v>
          </cell>
          <cell r="G336">
            <v>0</v>
          </cell>
          <cell r="J336">
            <v>0</v>
          </cell>
          <cell r="K336">
            <v>0</v>
          </cell>
          <cell r="L336">
            <v>646</v>
          </cell>
          <cell r="Q336">
            <v>0</v>
          </cell>
          <cell r="R336">
            <v>0</v>
          </cell>
          <cell r="S336">
            <v>0</v>
          </cell>
          <cell r="U336">
            <v>0</v>
          </cell>
          <cell r="V336">
            <v>0</v>
          </cell>
          <cell r="W336">
            <v>3.57</v>
          </cell>
          <cell r="X336">
            <v>0</v>
          </cell>
          <cell r="Y336">
            <v>10618</v>
          </cell>
          <cell r="Z336">
            <v>0</v>
          </cell>
          <cell r="AA336">
            <v>8335</v>
          </cell>
          <cell r="AB336">
            <v>0</v>
          </cell>
          <cell r="AC336">
            <v>10618</v>
          </cell>
          <cell r="AD336">
            <v>0</v>
          </cell>
          <cell r="AE336">
            <v>0</v>
          </cell>
          <cell r="AF336">
            <v>3</v>
          </cell>
          <cell r="AG336">
            <v>0</v>
          </cell>
          <cell r="AH336">
            <v>19317</v>
          </cell>
          <cell r="AJ336">
            <v>0</v>
          </cell>
          <cell r="AL336">
            <v>15070</v>
          </cell>
          <cell r="AN336">
            <v>0</v>
          </cell>
          <cell r="AO336">
            <v>2</v>
          </cell>
          <cell r="AP336">
            <v>0</v>
          </cell>
          <cell r="AQ336">
            <v>14340</v>
          </cell>
          <cell r="AR336">
            <v>0</v>
          </cell>
          <cell r="AS336">
            <v>0</v>
          </cell>
          <cell r="AT336">
            <v>0</v>
          </cell>
          <cell r="AU336">
            <v>9466</v>
          </cell>
          <cell r="AW336">
            <v>1</v>
          </cell>
          <cell r="AY336">
            <v>8247</v>
          </cell>
          <cell r="AZ336">
            <v>0</v>
          </cell>
          <cell r="BA336">
            <v>0</v>
          </cell>
          <cell r="BB336">
            <v>0</v>
          </cell>
          <cell r="BC336">
            <v>3098</v>
          </cell>
          <cell r="BD336">
            <v>4</v>
          </cell>
          <cell r="BH336">
            <v>0</v>
          </cell>
          <cell r="BI336">
            <v>2</v>
          </cell>
          <cell r="BJ336">
            <v>0</v>
          </cell>
          <cell r="BK336">
            <v>17190</v>
          </cell>
          <cell r="BL336">
            <v>-1376</v>
          </cell>
          <cell r="BM336">
            <v>0</v>
          </cell>
          <cell r="BN336">
            <v>0</v>
          </cell>
          <cell r="BO336">
            <v>5257.9138809104898</v>
          </cell>
          <cell r="BP336">
            <v>-417.72739194913538</v>
          </cell>
          <cell r="BQ336">
            <v>2</v>
          </cell>
          <cell r="BR336">
            <v>0</v>
          </cell>
          <cell r="BS336">
            <v>16682</v>
          </cell>
          <cell r="BT336">
            <v>0</v>
          </cell>
          <cell r="BU336">
            <v>1496</v>
          </cell>
          <cell r="BW336">
            <v>0</v>
          </cell>
          <cell r="BY336">
            <v>1496</v>
          </cell>
          <cell r="CA336">
            <v>10314</v>
          </cell>
          <cell r="CC336">
            <v>3</v>
          </cell>
          <cell r="CD336">
            <v>0</v>
          </cell>
          <cell r="CE336">
            <v>20679</v>
          </cell>
          <cell r="CF336">
            <v>0</v>
          </cell>
          <cell r="CG336">
            <v>2328</v>
          </cell>
          <cell r="CH336">
            <v>0</v>
          </cell>
          <cell r="CI336">
            <v>0</v>
          </cell>
          <cell r="CJ336">
            <v>0</v>
          </cell>
          <cell r="CK336">
            <v>2328</v>
          </cell>
          <cell r="CL336">
            <v>0</v>
          </cell>
          <cell r="CM336">
            <v>12249</v>
          </cell>
          <cell r="CN336">
            <v>0</v>
          </cell>
          <cell r="CO336">
            <v>4</v>
          </cell>
          <cell r="CP336">
            <v>0</v>
          </cell>
          <cell r="CQ336">
            <v>24750</v>
          </cell>
          <cell r="CS336">
            <v>2433</v>
          </cell>
          <cell r="CU336">
            <v>9061</v>
          </cell>
          <cell r="CW336">
            <v>2433</v>
          </cell>
          <cell r="CY336">
            <v>7295</v>
          </cell>
          <cell r="DA336">
            <v>3</v>
          </cell>
          <cell r="DB336">
            <v>0</v>
          </cell>
          <cell r="DC336">
            <v>27663</v>
          </cell>
          <cell r="DD336">
            <v>0</v>
          </cell>
          <cell r="DE336">
            <v>2547</v>
          </cell>
          <cell r="DF336">
            <v>0</v>
          </cell>
          <cell r="DG336">
            <v>0</v>
          </cell>
          <cell r="DH336">
            <v>0</v>
          </cell>
          <cell r="DI336">
            <v>2547</v>
          </cell>
          <cell r="DJ336">
            <v>0</v>
          </cell>
          <cell r="DK336">
            <v>7505</v>
          </cell>
          <cell r="DL336">
            <v>0</v>
          </cell>
          <cell r="DM336">
            <v>2</v>
          </cell>
          <cell r="DN336">
            <v>0</v>
          </cell>
          <cell r="DO336">
            <v>21652</v>
          </cell>
          <cell r="DQ336">
            <v>1786</v>
          </cell>
          <cell r="DS336">
            <v>0</v>
          </cell>
          <cell r="DU336">
            <v>1786</v>
          </cell>
          <cell r="DW336">
            <v>3376.2</v>
          </cell>
          <cell r="DY336">
            <v>1</v>
          </cell>
          <cell r="DZ336">
            <v>0</v>
          </cell>
          <cell r="EA336">
            <v>10427</v>
          </cell>
          <cell r="EC336">
            <v>893</v>
          </cell>
          <cell r="EE336">
            <v>0</v>
          </cell>
          <cell r="EG336">
            <v>893</v>
          </cell>
          <cell r="EI336">
            <v>1165.2</v>
          </cell>
          <cell r="EK336">
            <v>1</v>
          </cell>
          <cell r="EL336">
            <v>0</v>
          </cell>
          <cell r="EM336">
            <v>9764</v>
          </cell>
          <cell r="EN336">
            <v>0</v>
          </cell>
          <cell r="EO336">
            <v>893</v>
          </cell>
          <cell r="EP336">
            <v>0</v>
          </cell>
          <cell r="EQ336">
            <v>0</v>
          </cell>
          <cell r="ER336">
            <v>0</v>
          </cell>
          <cell r="ES336">
            <v>893</v>
          </cell>
          <cell r="ET336">
            <v>0</v>
          </cell>
          <cell r="EU336">
            <v>0</v>
          </cell>
          <cell r="EV336">
            <v>0</v>
          </cell>
          <cell r="EW336">
            <v>3</v>
          </cell>
          <cell r="EX336">
            <v>0</v>
          </cell>
          <cell r="EY336">
            <v>36519</v>
          </cell>
          <cell r="EZ336">
            <v>0</v>
          </cell>
          <cell r="FA336">
            <v>2679</v>
          </cell>
          <cell r="FB336">
            <v>0</v>
          </cell>
          <cell r="FC336">
            <v>0</v>
          </cell>
          <cell r="FD336">
            <v>0</v>
          </cell>
          <cell r="FE336">
            <v>2679</v>
          </cell>
          <cell r="FF336">
            <v>0</v>
          </cell>
          <cell r="FG336">
            <v>26755</v>
          </cell>
          <cell r="FH336">
            <v>0</v>
          </cell>
          <cell r="FI336">
            <v>3</v>
          </cell>
          <cell r="FJ336">
            <v>0</v>
          </cell>
          <cell r="FK336">
            <v>46176</v>
          </cell>
          <cell r="FL336">
            <v>0</v>
          </cell>
          <cell r="FM336">
            <v>2679</v>
          </cell>
          <cell r="FN336">
            <v>0</v>
          </cell>
          <cell r="FO336">
            <v>0</v>
          </cell>
          <cell r="FQ336">
            <v>2679</v>
          </cell>
          <cell r="FS336">
            <v>15643.798808312256</v>
          </cell>
          <cell r="FU336">
            <v>3</v>
          </cell>
          <cell r="FV336">
            <v>0</v>
          </cell>
          <cell r="FW336">
            <v>50159</v>
          </cell>
          <cell r="FX336">
            <v>0</v>
          </cell>
          <cell r="FY336">
            <v>2679</v>
          </cell>
          <cell r="FZ336">
            <v>0</v>
          </cell>
          <cell r="GA336">
            <v>0</v>
          </cell>
          <cell r="GB336">
            <v>0</v>
          </cell>
          <cell r="GC336">
            <v>2679</v>
          </cell>
          <cell r="GE336">
            <v>12740.389956415132</v>
          </cell>
          <cell r="GG336">
            <v>5.3910355855748344</v>
          </cell>
          <cell r="GH336">
            <v>0</v>
          </cell>
          <cell r="GI336">
            <v>68726</v>
          </cell>
          <cell r="GJ336">
            <v>0</v>
          </cell>
          <cell r="GK336">
            <v>3915</v>
          </cell>
          <cell r="GL336">
            <v>0</v>
          </cell>
          <cell r="GM336">
            <v>18980</v>
          </cell>
          <cell r="GO336">
            <v>3915</v>
          </cell>
          <cell r="GQ336">
            <v>17863.022672223542</v>
          </cell>
          <cell r="HE336">
            <v>-327</v>
          </cell>
        </row>
        <row r="337">
          <cell r="A337">
            <v>328</v>
          </cell>
          <cell r="B337" t="str">
            <v>WESTMINSTER</v>
          </cell>
          <cell r="E337">
            <v>0</v>
          </cell>
          <cell r="F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L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Z337">
            <v>0</v>
          </cell>
          <cell r="BB337">
            <v>0</v>
          </cell>
          <cell r="BC337">
            <v>0</v>
          </cell>
          <cell r="BD337">
            <v>0</v>
          </cell>
          <cell r="BH337">
            <v>0</v>
          </cell>
          <cell r="BL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W337">
            <v>0</v>
          </cell>
          <cell r="BY337">
            <v>0</v>
          </cell>
          <cell r="CA337">
            <v>0</v>
          </cell>
          <cell r="CE337">
            <v>0</v>
          </cell>
          <cell r="CF337">
            <v>0</v>
          </cell>
          <cell r="CH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S337">
            <v>0</v>
          </cell>
          <cell r="CW337">
            <v>0</v>
          </cell>
          <cell r="CY337">
            <v>0</v>
          </cell>
          <cell r="DD337">
            <v>0</v>
          </cell>
          <cell r="DF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U337">
            <v>0</v>
          </cell>
          <cell r="DW337">
            <v>0</v>
          </cell>
          <cell r="EG337">
            <v>0</v>
          </cell>
          <cell r="EI337">
            <v>0</v>
          </cell>
          <cell r="EK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0</v>
          </cell>
          <cell r="FQ337">
            <v>0</v>
          </cell>
          <cell r="FS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E337">
            <v>0</v>
          </cell>
          <cell r="GG337">
            <v>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0</v>
          </cell>
          <cell r="GM337">
            <v>0</v>
          </cell>
          <cell r="GO337">
            <v>0</v>
          </cell>
          <cell r="GQ337">
            <v>0</v>
          </cell>
          <cell r="HE337">
            <v>-328</v>
          </cell>
        </row>
        <row r="338">
          <cell r="A338">
            <v>329</v>
          </cell>
          <cell r="B338" t="str">
            <v>WEST NEWBURY</v>
          </cell>
          <cell r="E338">
            <v>0</v>
          </cell>
          <cell r="F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L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Z338">
            <v>0</v>
          </cell>
          <cell r="BB338">
            <v>0</v>
          </cell>
          <cell r="BC338">
            <v>0</v>
          </cell>
          <cell r="BD338">
            <v>0</v>
          </cell>
          <cell r="BH338">
            <v>0</v>
          </cell>
          <cell r="BL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W338">
            <v>0</v>
          </cell>
          <cell r="BY338">
            <v>0</v>
          </cell>
          <cell r="CA338">
            <v>0</v>
          </cell>
          <cell r="CE338">
            <v>0</v>
          </cell>
          <cell r="CF338">
            <v>0</v>
          </cell>
          <cell r="CH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S338">
            <v>0</v>
          </cell>
          <cell r="CW338">
            <v>0</v>
          </cell>
          <cell r="CY338">
            <v>0</v>
          </cell>
          <cell r="DD338">
            <v>0</v>
          </cell>
          <cell r="DF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U338">
            <v>0</v>
          </cell>
          <cell r="DW338">
            <v>0</v>
          </cell>
          <cell r="EG338">
            <v>0</v>
          </cell>
          <cell r="EI338">
            <v>0</v>
          </cell>
          <cell r="EK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0</v>
          </cell>
          <cell r="FQ338">
            <v>0</v>
          </cell>
          <cell r="FS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E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O338">
            <v>0</v>
          </cell>
          <cell r="GQ338">
            <v>0</v>
          </cell>
          <cell r="HE338">
            <v>-329</v>
          </cell>
        </row>
        <row r="339">
          <cell r="A339">
            <v>330</v>
          </cell>
          <cell r="B339" t="str">
            <v>WESTON</v>
          </cell>
          <cell r="E339">
            <v>0</v>
          </cell>
          <cell r="F339">
            <v>0</v>
          </cell>
          <cell r="J339">
            <v>0</v>
          </cell>
          <cell r="K339">
            <v>0</v>
          </cell>
          <cell r="L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L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Z339">
            <v>0</v>
          </cell>
          <cell r="BB339">
            <v>0</v>
          </cell>
          <cell r="BC339">
            <v>0</v>
          </cell>
          <cell r="BD339">
            <v>0</v>
          </cell>
          <cell r="BH339">
            <v>0</v>
          </cell>
          <cell r="BL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W339">
            <v>0</v>
          </cell>
          <cell r="BY339">
            <v>0</v>
          </cell>
          <cell r="CA339">
            <v>0</v>
          </cell>
          <cell r="CE339">
            <v>0</v>
          </cell>
          <cell r="CF339">
            <v>0</v>
          </cell>
          <cell r="CH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0.90882381507381504</v>
          </cell>
          <cell r="CP339">
            <v>0</v>
          </cell>
          <cell r="CQ339">
            <v>13342.793010098583</v>
          </cell>
          <cell r="CS339">
            <v>737.05611402486397</v>
          </cell>
          <cell r="CU339">
            <v>0</v>
          </cell>
          <cell r="CW339">
            <v>737.05611402486397</v>
          </cell>
          <cell r="CY339">
            <v>13342.793010098583</v>
          </cell>
          <cell r="DA339">
            <v>0.47666666666666668</v>
          </cell>
          <cell r="DB339">
            <v>0</v>
          </cell>
          <cell r="DC339">
            <v>6261</v>
          </cell>
          <cell r="DD339">
            <v>0</v>
          </cell>
          <cell r="DE339">
            <v>405</v>
          </cell>
          <cell r="DF339">
            <v>0</v>
          </cell>
          <cell r="DG339">
            <v>0</v>
          </cell>
          <cell r="DH339">
            <v>0</v>
          </cell>
          <cell r="DI339">
            <v>405</v>
          </cell>
          <cell r="DJ339">
            <v>0</v>
          </cell>
          <cell r="DK339">
            <v>8006</v>
          </cell>
          <cell r="DL339">
            <v>0</v>
          </cell>
          <cell r="DM339">
            <v>1</v>
          </cell>
          <cell r="DN339">
            <v>0</v>
          </cell>
          <cell r="DO339">
            <v>14208</v>
          </cell>
          <cell r="DQ339">
            <v>893</v>
          </cell>
          <cell r="DS339">
            <v>0</v>
          </cell>
          <cell r="DU339">
            <v>893</v>
          </cell>
          <cell r="DW339">
            <v>13284.117204039434</v>
          </cell>
          <cell r="DY339">
            <v>2</v>
          </cell>
          <cell r="DZ339">
            <v>0</v>
          </cell>
          <cell r="EA339">
            <v>13709</v>
          </cell>
          <cell r="EC339">
            <v>893</v>
          </cell>
          <cell r="EE339">
            <v>14602</v>
          </cell>
          <cell r="EG339">
            <v>893</v>
          </cell>
          <cell r="EI339">
            <v>4768.2</v>
          </cell>
          <cell r="EK339">
            <v>3</v>
          </cell>
          <cell r="EL339">
            <v>0</v>
          </cell>
          <cell r="EM339">
            <v>43638</v>
          </cell>
          <cell r="EN339">
            <v>0</v>
          </cell>
          <cell r="EO339">
            <v>2679</v>
          </cell>
          <cell r="EP339">
            <v>0</v>
          </cell>
          <cell r="EQ339">
            <v>0</v>
          </cell>
          <cell r="ER339">
            <v>0</v>
          </cell>
          <cell r="ES339">
            <v>2679</v>
          </cell>
          <cell r="ET339">
            <v>0</v>
          </cell>
          <cell r="EU339">
            <v>33107.800000000003</v>
          </cell>
          <cell r="EV339">
            <v>0</v>
          </cell>
          <cell r="EW339">
            <v>2</v>
          </cell>
          <cell r="EX339">
            <v>0</v>
          </cell>
          <cell r="EY339">
            <v>30404</v>
          </cell>
          <cell r="EZ339">
            <v>0</v>
          </cell>
          <cell r="FA339">
            <v>1786</v>
          </cell>
          <cell r="FB339">
            <v>0</v>
          </cell>
          <cell r="FC339">
            <v>0</v>
          </cell>
          <cell r="FD339">
            <v>0</v>
          </cell>
          <cell r="FE339">
            <v>1786</v>
          </cell>
          <cell r="FF339">
            <v>0</v>
          </cell>
          <cell r="FG339">
            <v>7482.25</v>
          </cell>
          <cell r="FH339">
            <v>0</v>
          </cell>
          <cell r="FI339">
            <v>1</v>
          </cell>
          <cell r="FJ339">
            <v>0</v>
          </cell>
          <cell r="FK339">
            <v>15782</v>
          </cell>
          <cell r="FL339">
            <v>0</v>
          </cell>
          <cell r="FM339">
            <v>891</v>
          </cell>
          <cell r="FN339">
            <v>0</v>
          </cell>
          <cell r="FO339">
            <v>0</v>
          </cell>
          <cell r="FQ339">
            <v>891</v>
          </cell>
          <cell r="FS339">
            <v>7160.9325747362091</v>
          </cell>
          <cell r="FU339">
            <v>1</v>
          </cell>
          <cell r="FV339">
            <v>0</v>
          </cell>
          <cell r="FW339">
            <v>15549</v>
          </cell>
          <cell r="FX339">
            <v>0</v>
          </cell>
          <cell r="FY339">
            <v>869</v>
          </cell>
          <cell r="FZ339">
            <v>0</v>
          </cell>
          <cell r="GA339">
            <v>0</v>
          </cell>
          <cell r="GB339">
            <v>0</v>
          </cell>
          <cell r="GC339">
            <v>869</v>
          </cell>
          <cell r="GE339">
            <v>7284.6387552641854</v>
          </cell>
          <cell r="GG339">
            <v>0</v>
          </cell>
          <cell r="GH339">
            <v>0</v>
          </cell>
          <cell r="GI339">
            <v>0</v>
          </cell>
          <cell r="GJ339">
            <v>0</v>
          </cell>
          <cell r="GK339">
            <v>0</v>
          </cell>
          <cell r="GL339">
            <v>0</v>
          </cell>
          <cell r="GM339">
            <v>0</v>
          </cell>
          <cell r="GO339">
            <v>0</v>
          </cell>
          <cell r="GQ339">
            <v>0</v>
          </cell>
          <cell r="HE339">
            <v>-330</v>
          </cell>
        </row>
        <row r="340">
          <cell r="A340">
            <v>331</v>
          </cell>
          <cell r="B340" t="str">
            <v>WESTPORT</v>
          </cell>
          <cell r="C340">
            <v>2</v>
          </cell>
          <cell r="D340">
            <v>9908</v>
          </cell>
          <cell r="E340">
            <v>0</v>
          </cell>
          <cell r="F340">
            <v>0</v>
          </cell>
          <cell r="G340">
            <v>4954</v>
          </cell>
          <cell r="I340">
            <v>1.86</v>
          </cell>
          <cell r="J340">
            <v>9961</v>
          </cell>
          <cell r="K340">
            <v>0</v>
          </cell>
          <cell r="L340">
            <v>0</v>
          </cell>
          <cell r="M340">
            <v>0</v>
          </cell>
          <cell r="O340">
            <v>4.96</v>
          </cell>
          <cell r="P340">
            <v>0</v>
          </cell>
          <cell r="Q340">
            <v>28317</v>
          </cell>
          <cell r="R340">
            <v>0</v>
          </cell>
          <cell r="S340">
            <v>0</v>
          </cell>
          <cell r="U340">
            <v>18119</v>
          </cell>
          <cell r="V340">
            <v>0</v>
          </cell>
          <cell r="W340">
            <v>6</v>
          </cell>
          <cell r="X340">
            <v>0</v>
          </cell>
          <cell r="Y340">
            <v>31752</v>
          </cell>
          <cell r="Z340">
            <v>0</v>
          </cell>
          <cell r="AA340">
            <v>0</v>
          </cell>
          <cell r="AB340">
            <v>0</v>
          </cell>
          <cell r="AC340">
            <v>3435</v>
          </cell>
          <cell r="AD340">
            <v>0</v>
          </cell>
          <cell r="AE340">
            <v>0</v>
          </cell>
          <cell r="AF340">
            <v>5.74</v>
          </cell>
          <cell r="AG340">
            <v>0</v>
          </cell>
          <cell r="AH340">
            <v>26327</v>
          </cell>
          <cell r="AJ340">
            <v>4703</v>
          </cell>
          <cell r="AL340">
            <v>2061</v>
          </cell>
          <cell r="AN340">
            <v>0</v>
          </cell>
          <cell r="AO340">
            <v>6.98</v>
          </cell>
          <cell r="AP340">
            <v>0</v>
          </cell>
          <cell r="AQ340">
            <v>43199</v>
          </cell>
          <cell r="AR340">
            <v>0</v>
          </cell>
          <cell r="AS340">
            <v>0</v>
          </cell>
          <cell r="AT340">
            <v>0</v>
          </cell>
          <cell r="AU340">
            <v>18246</v>
          </cell>
          <cell r="AW340">
            <v>6</v>
          </cell>
          <cell r="AY340">
            <v>38982</v>
          </cell>
          <cell r="AZ340">
            <v>0</v>
          </cell>
          <cell r="BA340">
            <v>0</v>
          </cell>
          <cell r="BB340">
            <v>0</v>
          </cell>
          <cell r="BC340">
            <v>9012</v>
          </cell>
          <cell r="BD340">
            <v>13</v>
          </cell>
          <cell r="BE340">
            <v>7</v>
          </cell>
          <cell r="BF340">
            <v>0</v>
          </cell>
          <cell r="BG340">
            <v>46396</v>
          </cell>
          <cell r="BH340">
            <v>0</v>
          </cell>
          <cell r="BI340">
            <v>12.6</v>
          </cell>
          <cell r="BJ340">
            <v>0</v>
          </cell>
          <cell r="BK340">
            <v>87179</v>
          </cell>
          <cell r="BL340">
            <v>0</v>
          </cell>
          <cell r="BM340">
            <v>0</v>
          </cell>
          <cell r="BN340">
            <v>0</v>
          </cell>
          <cell r="BO340">
            <v>13834.950896626802</v>
          </cell>
          <cell r="BP340">
            <v>9.0108560484604823</v>
          </cell>
          <cell r="BQ340">
            <v>10</v>
          </cell>
          <cell r="BR340">
            <v>0</v>
          </cell>
          <cell r="BS340">
            <v>75557.805273986291</v>
          </cell>
          <cell r="BT340">
            <v>0</v>
          </cell>
          <cell r="BU340">
            <v>7480</v>
          </cell>
          <cell r="BW340">
            <v>0</v>
          </cell>
          <cell r="BY340">
            <v>7480</v>
          </cell>
          <cell r="CA340">
            <v>27435.4</v>
          </cell>
          <cell r="CC340">
            <v>16</v>
          </cell>
          <cell r="CD340">
            <v>0</v>
          </cell>
          <cell r="CE340">
            <v>121840</v>
          </cell>
          <cell r="CF340">
            <v>0</v>
          </cell>
          <cell r="CG340">
            <v>12416</v>
          </cell>
          <cell r="CH340">
            <v>0</v>
          </cell>
          <cell r="CI340">
            <v>0</v>
          </cell>
          <cell r="CJ340">
            <v>0</v>
          </cell>
          <cell r="CK340">
            <v>12416</v>
          </cell>
          <cell r="CL340">
            <v>0</v>
          </cell>
          <cell r="CM340">
            <v>62595.194726013709</v>
          </cell>
          <cell r="CN340">
            <v>0</v>
          </cell>
          <cell r="CO340">
            <v>15.433898305084746</v>
          </cell>
          <cell r="CP340">
            <v>0</v>
          </cell>
          <cell r="CQ340">
            <v>122622.32203389831</v>
          </cell>
          <cell r="CS340">
            <v>12516.891525423729</v>
          </cell>
          <cell r="CU340">
            <v>0</v>
          </cell>
          <cell r="CW340">
            <v>12516.891525423729</v>
          </cell>
          <cell r="CY340">
            <v>28551.322033898308</v>
          </cell>
          <cell r="DA340">
            <v>8.6835016835016834</v>
          </cell>
          <cell r="DB340">
            <v>0</v>
          </cell>
          <cell r="DC340">
            <v>71534</v>
          </cell>
          <cell r="DD340">
            <v>0</v>
          </cell>
          <cell r="DE340">
            <v>7373</v>
          </cell>
          <cell r="DF340">
            <v>0</v>
          </cell>
          <cell r="DG340">
            <v>0</v>
          </cell>
          <cell r="DH340">
            <v>0</v>
          </cell>
          <cell r="DI340">
            <v>7373</v>
          </cell>
          <cell r="DJ340">
            <v>0</v>
          </cell>
          <cell r="DK340">
            <v>18982</v>
          </cell>
          <cell r="DL340">
            <v>0</v>
          </cell>
          <cell r="DM340">
            <v>10.890480143904801</v>
          </cell>
          <cell r="DN340">
            <v>0</v>
          </cell>
          <cell r="DO340">
            <v>90409</v>
          </cell>
          <cell r="DQ340">
            <v>9725</v>
          </cell>
          <cell r="DS340">
            <v>0</v>
          </cell>
          <cell r="DU340">
            <v>9725</v>
          </cell>
          <cell r="DW340">
            <v>19187.928813559323</v>
          </cell>
          <cell r="DY340">
            <v>9.764119601328904</v>
          </cell>
          <cell r="DZ340">
            <v>0</v>
          </cell>
          <cell r="EA340">
            <v>74324</v>
          </cell>
          <cell r="EC340">
            <v>8719</v>
          </cell>
          <cell r="EE340">
            <v>0</v>
          </cell>
          <cell r="EG340">
            <v>8719</v>
          </cell>
          <cell r="EI340">
            <v>11325</v>
          </cell>
          <cell r="EK340">
            <v>8.0841750841750848</v>
          </cell>
          <cell r="EL340">
            <v>0</v>
          </cell>
          <cell r="EM340">
            <v>59805</v>
          </cell>
          <cell r="EN340">
            <v>0</v>
          </cell>
          <cell r="EO340">
            <v>6326</v>
          </cell>
          <cell r="EP340">
            <v>0</v>
          </cell>
          <cell r="EQ340">
            <v>9335</v>
          </cell>
          <cell r="ER340">
            <v>0</v>
          </cell>
          <cell r="ES340">
            <v>6326</v>
          </cell>
          <cell r="ET340">
            <v>0</v>
          </cell>
          <cell r="EU340">
            <v>7550</v>
          </cell>
          <cell r="EV340">
            <v>0</v>
          </cell>
          <cell r="EW340">
            <v>9.8787878787878789</v>
          </cell>
          <cell r="EX340">
            <v>0</v>
          </cell>
          <cell r="EY340">
            <v>110810</v>
          </cell>
          <cell r="EZ340">
            <v>0</v>
          </cell>
          <cell r="FA340">
            <v>8822</v>
          </cell>
          <cell r="FB340">
            <v>0</v>
          </cell>
          <cell r="FC340">
            <v>0</v>
          </cell>
          <cell r="FD340">
            <v>0</v>
          </cell>
          <cell r="FE340">
            <v>8822</v>
          </cell>
          <cell r="FF340">
            <v>0</v>
          </cell>
          <cell r="FG340">
            <v>51005</v>
          </cell>
          <cell r="FH340">
            <v>0</v>
          </cell>
          <cell r="FI340">
            <v>10</v>
          </cell>
          <cell r="FJ340">
            <v>0</v>
          </cell>
          <cell r="FK340">
            <v>90720</v>
          </cell>
          <cell r="FL340">
            <v>0</v>
          </cell>
          <cell r="FM340">
            <v>8930</v>
          </cell>
          <cell r="FN340">
            <v>0</v>
          </cell>
          <cell r="FO340">
            <v>0</v>
          </cell>
          <cell r="FQ340">
            <v>8930</v>
          </cell>
          <cell r="FS340">
            <v>12203.660863190227</v>
          </cell>
          <cell r="FU340">
            <v>5.7044673539518902</v>
          </cell>
          <cell r="FV340">
            <v>0</v>
          </cell>
          <cell r="FW340">
            <v>59965</v>
          </cell>
          <cell r="FX340">
            <v>0</v>
          </cell>
          <cell r="FY340">
            <v>5094</v>
          </cell>
          <cell r="FZ340">
            <v>0</v>
          </cell>
          <cell r="GA340">
            <v>0</v>
          </cell>
          <cell r="GB340">
            <v>0</v>
          </cell>
          <cell r="GC340">
            <v>5094</v>
          </cell>
          <cell r="GE340">
            <v>12414.480928606028</v>
          </cell>
          <cell r="GG340">
            <v>6.5</v>
          </cell>
          <cell r="GH340">
            <v>0</v>
          </cell>
          <cell r="GI340">
            <v>74922</v>
          </cell>
          <cell r="GJ340">
            <v>0</v>
          </cell>
          <cell r="GK340">
            <v>5802</v>
          </cell>
          <cell r="GL340">
            <v>0</v>
          </cell>
          <cell r="GM340">
            <v>0</v>
          </cell>
          <cell r="GO340">
            <v>5802</v>
          </cell>
          <cell r="GQ340">
            <v>14389.8976737463</v>
          </cell>
          <cell r="HE340">
            <v>-331</v>
          </cell>
        </row>
        <row r="341">
          <cell r="A341">
            <v>332</v>
          </cell>
          <cell r="B341" t="str">
            <v>WEST SPRINGFIELD</v>
          </cell>
          <cell r="E341">
            <v>0</v>
          </cell>
          <cell r="F341">
            <v>0</v>
          </cell>
          <cell r="J341">
            <v>0</v>
          </cell>
          <cell r="K341">
            <v>0</v>
          </cell>
          <cell r="L341">
            <v>0</v>
          </cell>
          <cell r="O341">
            <v>2</v>
          </cell>
          <cell r="P341">
            <v>0</v>
          </cell>
          <cell r="Q341">
            <v>11656</v>
          </cell>
          <cell r="R341">
            <v>0</v>
          </cell>
          <cell r="S341">
            <v>0</v>
          </cell>
          <cell r="U341">
            <v>0</v>
          </cell>
          <cell r="V341">
            <v>0</v>
          </cell>
          <cell r="W341">
            <v>1</v>
          </cell>
          <cell r="X341">
            <v>0</v>
          </cell>
          <cell r="Y341">
            <v>6102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1</v>
          </cell>
          <cell r="AG341">
            <v>0</v>
          </cell>
          <cell r="AH341">
            <v>6505</v>
          </cell>
          <cell r="AJ341">
            <v>0</v>
          </cell>
          <cell r="AL341">
            <v>403</v>
          </cell>
          <cell r="AN341">
            <v>0</v>
          </cell>
          <cell r="AO341">
            <v>4</v>
          </cell>
          <cell r="AP341">
            <v>0</v>
          </cell>
          <cell r="AQ341">
            <v>28864</v>
          </cell>
          <cell r="AR341">
            <v>0</v>
          </cell>
          <cell r="AS341">
            <v>0</v>
          </cell>
          <cell r="AT341">
            <v>0</v>
          </cell>
          <cell r="AU341">
            <v>22601</v>
          </cell>
          <cell r="AW341">
            <v>5.34</v>
          </cell>
          <cell r="AY341">
            <v>40451</v>
          </cell>
          <cell r="AZ341">
            <v>0</v>
          </cell>
          <cell r="BA341">
            <v>0</v>
          </cell>
          <cell r="BB341">
            <v>0</v>
          </cell>
          <cell r="BC341">
            <v>22401</v>
          </cell>
          <cell r="BD341">
            <v>33</v>
          </cell>
          <cell r="BE341">
            <v>4.47</v>
          </cell>
          <cell r="BF341">
            <v>0</v>
          </cell>
          <cell r="BG341">
            <v>36761</v>
          </cell>
          <cell r="BH341">
            <v>0</v>
          </cell>
          <cell r="BI341">
            <v>7.49</v>
          </cell>
          <cell r="BJ341">
            <v>0</v>
          </cell>
          <cell r="BK341">
            <v>61809</v>
          </cell>
          <cell r="BL341">
            <v>0</v>
          </cell>
          <cell r="BM341">
            <v>0</v>
          </cell>
          <cell r="BN341">
            <v>0</v>
          </cell>
          <cell r="BO341">
            <v>9079.0928530709643</v>
          </cell>
          <cell r="BP341">
            <v>5.9133132716488035</v>
          </cell>
          <cell r="BQ341">
            <v>5</v>
          </cell>
          <cell r="BR341">
            <v>0</v>
          </cell>
          <cell r="BS341">
            <v>37350.148465507496</v>
          </cell>
          <cell r="BT341">
            <v>0</v>
          </cell>
          <cell r="BU341">
            <v>3711.6889035917202</v>
          </cell>
          <cell r="BW341">
            <v>0</v>
          </cell>
          <cell r="BY341">
            <v>3711.6889035917202</v>
          </cell>
          <cell r="CA341">
            <v>15028.8</v>
          </cell>
          <cell r="CC341">
            <v>13.480836236933797</v>
          </cell>
          <cell r="CD341">
            <v>0</v>
          </cell>
          <cell r="CE341">
            <v>100343.08404787887</v>
          </cell>
          <cell r="CF341">
            <v>0</v>
          </cell>
          <cell r="CG341">
            <v>8871.6227892393763</v>
          </cell>
          <cell r="CH341">
            <v>0</v>
          </cell>
          <cell r="CI341">
            <v>19051.557051048865</v>
          </cell>
          <cell r="CJ341">
            <v>0</v>
          </cell>
          <cell r="CK341">
            <v>8871.6227892393763</v>
          </cell>
          <cell r="CL341">
            <v>0</v>
          </cell>
          <cell r="CM341">
            <v>73011.93558237137</v>
          </cell>
          <cell r="CN341">
            <v>0</v>
          </cell>
          <cell r="CO341">
            <v>15.115032131853194</v>
          </cell>
          <cell r="CP341">
            <v>0</v>
          </cell>
          <cell r="CQ341">
            <v>138662.0422481634</v>
          </cell>
          <cell r="CS341">
            <v>12238.764148293376</v>
          </cell>
          <cell r="CU341">
            <v>0</v>
          </cell>
          <cell r="CW341">
            <v>12238.764148293376</v>
          </cell>
          <cell r="CY341">
            <v>76114.958200284527</v>
          </cell>
          <cell r="DA341">
            <v>12.776342073122011</v>
          </cell>
          <cell r="DB341">
            <v>0</v>
          </cell>
          <cell r="DC341">
            <v>118066</v>
          </cell>
          <cell r="DD341">
            <v>0</v>
          </cell>
          <cell r="DE341">
            <v>10741</v>
          </cell>
          <cell r="DF341">
            <v>0</v>
          </cell>
          <cell r="DG341">
            <v>0</v>
          </cell>
          <cell r="DH341">
            <v>0</v>
          </cell>
          <cell r="DI341">
            <v>10741</v>
          </cell>
          <cell r="DJ341">
            <v>0</v>
          </cell>
          <cell r="DK341">
            <v>48189</v>
          </cell>
          <cell r="DL341">
            <v>0</v>
          </cell>
          <cell r="DM341">
            <v>17.526957129543337</v>
          </cell>
          <cell r="DN341">
            <v>0</v>
          </cell>
          <cell r="DO341">
            <v>164880</v>
          </cell>
          <cell r="DQ341">
            <v>15502</v>
          </cell>
          <cell r="DS341">
            <v>0</v>
          </cell>
          <cell r="DU341">
            <v>15502</v>
          </cell>
          <cell r="DW341">
            <v>62141.583280113809</v>
          </cell>
          <cell r="DY341">
            <v>43.177678221814347</v>
          </cell>
          <cell r="DZ341">
            <v>0</v>
          </cell>
          <cell r="EA341">
            <v>389970</v>
          </cell>
          <cell r="EC341">
            <v>35323</v>
          </cell>
          <cell r="EE341">
            <v>39183</v>
          </cell>
          <cell r="EG341">
            <v>35323</v>
          </cell>
          <cell r="EI341">
            <v>253178.4</v>
          </cell>
          <cell r="EK341">
            <v>34.031802120141343</v>
          </cell>
          <cell r="EL341">
            <v>0</v>
          </cell>
          <cell r="EM341">
            <v>336424</v>
          </cell>
          <cell r="EN341">
            <v>0</v>
          </cell>
          <cell r="EO341">
            <v>30320</v>
          </cell>
          <cell r="EP341">
            <v>0</v>
          </cell>
          <cell r="EQ341">
            <v>0</v>
          </cell>
          <cell r="ER341">
            <v>0</v>
          </cell>
          <cell r="ES341">
            <v>30320</v>
          </cell>
          <cell r="ET341">
            <v>0</v>
          </cell>
          <cell r="EU341">
            <v>153779.6</v>
          </cell>
          <cell r="EV341">
            <v>0</v>
          </cell>
          <cell r="EW341">
            <v>45.92542028708317</v>
          </cell>
          <cell r="EX341">
            <v>0</v>
          </cell>
          <cell r="EY341">
            <v>499427</v>
          </cell>
          <cell r="EZ341">
            <v>0</v>
          </cell>
          <cell r="FA341">
            <v>40997</v>
          </cell>
          <cell r="FB341">
            <v>0</v>
          </cell>
          <cell r="FC341">
            <v>0</v>
          </cell>
          <cell r="FD341">
            <v>0</v>
          </cell>
          <cell r="FE341">
            <v>40997</v>
          </cell>
          <cell r="FF341">
            <v>0</v>
          </cell>
          <cell r="FG341">
            <v>253039</v>
          </cell>
          <cell r="FH341">
            <v>0</v>
          </cell>
          <cell r="FI341">
            <v>49.71145521145521</v>
          </cell>
          <cell r="FJ341">
            <v>0</v>
          </cell>
          <cell r="FK341">
            <v>558480</v>
          </cell>
          <cell r="FL341">
            <v>0</v>
          </cell>
          <cell r="FM341">
            <v>44273</v>
          </cell>
          <cell r="FN341">
            <v>0</v>
          </cell>
          <cell r="FO341">
            <v>0</v>
          </cell>
          <cell r="FQ341">
            <v>44273</v>
          </cell>
          <cell r="FS341">
            <v>95517.782011537813</v>
          </cell>
          <cell r="FU341">
            <v>48.906649636726094</v>
          </cell>
          <cell r="FV341">
            <v>0</v>
          </cell>
          <cell r="FW341">
            <v>533564</v>
          </cell>
          <cell r="FX341">
            <v>0</v>
          </cell>
          <cell r="FY341">
            <v>41772</v>
          </cell>
          <cell r="FZ341">
            <v>0</v>
          </cell>
          <cell r="GA341">
            <v>22326</v>
          </cell>
          <cell r="GB341">
            <v>0</v>
          </cell>
          <cell r="GC341">
            <v>41772</v>
          </cell>
          <cell r="GE341">
            <v>54047.837997893148</v>
          </cell>
          <cell r="GG341">
            <v>46.555287135824045</v>
          </cell>
          <cell r="GH341">
            <v>0</v>
          </cell>
          <cell r="GI341">
            <v>533182</v>
          </cell>
          <cell r="GJ341">
            <v>0</v>
          </cell>
          <cell r="GK341">
            <v>40237</v>
          </cell>
          <cell r="GL341">
            <v>0</v>
          </cell>
          <cell r="GM341">
            <v>12491</v>
          </cell>
          <cell r="GO341">
            <v>40237</v>
          </cell>
          <cell r="GQ341">
            <v>0</v>
          </cell>
          <cell r="HE341">
            <v>-332</v>
          </cell>
        </row>
        <row r="342">
          <cell r="A342">
            <v>333</v>
          </cell>
          <cell r="B342" t="str">
            <v>WEST STOCKBRIDGE</v>
          </cell>
          <cell r="E342">
            <v>0</v>
          </cell>
          <cell r="F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L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Z342">
            <v>0</v>
          </cell>
          <cell r="BB342">
            <v>0</v>
          </cell>
          <cell r="BC342">
            <v>0</v>
          </cell>
          <cell r="BD342">
            <v>0</v>
          </cell>
          <cell r="BH342">
            <v>0</v>
          </cell>
          <cell r="BL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W342">
            <v>0</v>
          </cell>
          <cell r="BY342">
            <v>0</v>
          </cell>
          <cell r="CA342">
            <v>0</v>
          </cell>
          <cell r="CE342">
            <v>0</v>
          </cell>
          <cell r="CF342">
            <v>0</v>
          </cell>
          <cell r="CH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S342">
            <v>0</v>
          </cell>
          <cell r="CW342">
            <v>0</v>
          </cell>
          <cell r="CY342">
            <v>0</v>
          </cell>
          <cell r="DD342">
            <v>0</v>
          </cell>
          <cell r="DF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U342">
            <v>0</v>
          </cell>
          <cell r="DW342">
            <v>0</v>
          </cell>
          <cell r="EG342">
            <v>0</v>
          </cell>
          <cell r="EI342">
            <v>0</v>
          </cell>
          <cell r="EK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0</v>
          </cell>
          <cell r="FK342">
            <v>0</v>
          </cell>
          <cell r="FL342">
            <v>0</v>
          </cell>
          <cell r="FM342">
            <v>0</v>
          </cell>
          <cell r="FN342">
            <v>0</v>
          </cell>
          <cell r="FO342">
            <v>0</v>
          </cell>
          <cell r="FQ342">
            <v>0</v>
          </cell>
          <cell r="FS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E342">
            <v>0</v>
          </cell>
          <cell r="GG342">
            <v>0</v>
          </cell>
          <cell r="GH342">
            <v>0</v>
          </cell>
          <cell r="GI342">
            <v>0</v>
          </cell>
          <cell r="GJ342">
            <v>0</v>
          </cell>
          <cell r="GK342">
            <v>0</v>
          </cell>
          <cell r="GL342">
            <v>0</v>
          </cell>
          <cell r="GM342">
            <v>0</v>
          </cell>
          <cell r="GO342">
            <v>0</v>
          </cell>
          <cell r="GQ342">
            <v>0</v>
          </cell>
          <cell r="HE342">
            <v>-333</v>
          </cell>
        </row>
        <row r="343">
          <cell r="A343">
            <v>334</v>
          </cell>
          <cell r="B343" t="str">
            <v>WEST TISBURY</v>
          </cell>
          <cell r="E343">
            <v>0</v>
          </cell>
          <cell r="F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L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Z343">
            <v>0</v>
          </cell>
          <cell r="BB343">
            <v>0</v>
          </cell>
          <cell r="BC343">
            <v>0</v>
          </cell>
          <cell r="BD343">
            <v>0</v>
          </cell>
          <cell r="BH343">
            <v>0</v>
          </cell>
          <cell r="BL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W343">
            <v>0</v>
          </cell>
          <cell r="BY343">
            <v>0</v>
          </cell>
          <cell r="CA343">
            <v>0</v>
          </cell>
          <cell r="CE343">
            <v>0</v>
          </cell>
          <cell r="CF343">
            <v>0</v>
          </cell>
          <cell r="CH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S343">
            <v>0</v>
          </cell>
          <cell r="CW343">
            <v>0</v>
          </cell>
          <cell r="CY343">
            <v>0</v>
          </cell>
          <cell r="DD343">
            <v>0</v>
          </cell>
          <cell r="DF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U343">
            <v>0</v>
          </cell>
          <cell r="DW343">
            <v>0</v>
          </cell>
          <cell r="EG343">
            <v>0</v>
          </cell>
          <cell r="EI343">
            <v>0</v>
          </cell>
          <cell r="EK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0</v>
          </cell>
          <cell r="FQ343">
            <v>0</v>
          </cell>
          <cell r="FS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E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O343">
            <v>0</v>
          </cell>
          <cell r="GQ343">
            <v>0</v>
          </cell>
          <cell r="HE343">
            <v>-334</v>
          </cell>
        </row>
        <row r="344">
          <cell r="A344">
            <v>335</v>
          </cell>
          <cell r="B344" t="str">
            <v>WESTWOOD</v>
          </cell>
          <cell r="E344">
            <v>0</v>
          </cell>
          <cell r="F344">
            <v>0</v>
          </cell>
          <cell r="J344">
            <v>0</v>
          </cell>
          <cell r="K344">
            <v>0</v>
          </cell>
          <cell r="L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0.77</v>
          </cell>
          <cell r="X344">
            <v>0</v>
          </cell>
          <cell r="Y344">
            <v>4629</v>
          </cell>
          <cell r="Z344">
            <v>0</v>
          </cell>
          <cell r="AA344">
            <v>0</v>
          </cell>
          <cell r="AB344">
            <v>0</v>
          </cell>
          <cell r="AC344">
            <v>4629</v>
          </cell>
          <cell r="AD344">
            <v>0</v>
          </cell>
          <cell r="AE344">
            <v>0</v>
          </cell>
          <cell r="AF344">
            <v>1</v>
          </cell>
          <cell r="AG344">
            <v>0</v>
          </cell>
          <cell r="AH344">
            <v>6109</v>
          </cell>
          <cell r="AJ344">
            <v>0</v>
          </cell>
          <cell r="AL344">
            <v>4257</v>
          </cell>
          <cell r="AN344">
            <v>0</v>
          </cell>
          <cell r="AO344">
            <v>1</v>
          </cell>
          <cell r="AP344">
            <v>0</v>
          </cell>
          <cell r="AQ344">
            <v>7477</v>
          </cell>
          <cell r="AR344">
            <v>0</v>
          </cell>
          <cell r="AS344">
            <v>0</v>
          </cell>
          <cell r="AT344">
            <v>0</v>
          </cell>
          <cell r="AU344">
            <v>4107</v>
          </cell>
          <cell r="AW344">
            <v>1</v>
          </cell>
          <cell r="AY344">
            <v>8548</v>
          </cell>
          <cell r="AZ344">
            <v>0</v>
          </cell>
          <cell r="BA344">
            <v>0</v>
          </cell>
          <cell r="BB344">
            <v>0</v>
          </cell>
          <cell r="BC344">
            <v>2211</v>
          </cell>
          <cell r="BD344">
            <v>3</v>
          </cell>
          <cell r="BE344">
            <v>1</v>
          </cell>
          <cell r="BF344">
            <v>0</v>
          </cell>
          <cell r="BG344">
            <v>7902</v>
          </cell>
          <cell r="BH344">
            <v>0</v>
          </cell>
          <cell r="BI344">
            <v>1</v>
          </cell>
          <cell r="BJ344">
            <v>0</v>
          </cell>
          <cell r="BK344">
            <v>8690</v>
          </cell>
          <cell r="BL344">
            <v>0</v>
          </cell>
          <cell r="BM344">
            <v>0</v>
          </cell>
          <cell r="BN344">
            <v>0</v>
          </cell>
          <cell r="BO344">
            <v>372.06087520299707</v>
          </cell>
          <cell r="BP344">
            <v>0.24232734996809313</v>
          </cell>
          <cell r="BQ344">
            <v>0.1872791519434629</v>
          </cell>
          <cell r="BR344">
            <v>0</v>
          </cell>
          <cell r="BS344">
            <v>1906.1624314019625</v>
          </cell>
          <cell r="BT344">
            <v>0</v>
          </cell>
          <cell r="BU344">
            <v>140.08480565371025</v>
          </cell>
          <cell r="BW344">
            <v>0</v>
          </cell>
          <cell r="BY344">
            <v>140.08480565371025</v>
          </cell>
          <cell r="CA344">
            <v>472.8</v>
          </cell>
          <cell r="CE344">
            <v>0</v>
          </cell>
          <cell r="CF344">
            <v>0</v>
          </cell>
          <cell r="CH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315</v>
          </cell>
          <cell r="CN344">
            <v>0</v>
          </cell>
          <cell r="CS344">
            <v>0</v>
          </cell>
          <cell r="CW344">
            <v>0</v>
          </cell>
          <cell r="CY344">
            <v>0</v>
          </cell>
          <cell r="DD344">
            <v>0</v>
          </cell>
          <cell r="DF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0.9965397923875432</v>
          </cell>
          <cell r="DN344">
            <v>0</v>
          </cell>
          <cell r="DO344">
            <v>11966</v>
          </cell>
          <cell r="DQ344">
            <v>890</v>
          </cell>
          <cell r="DS344">
            <v>0</v>
          </cell>
          <cell r="DU344">
            <v>890</v>
          </cell>
          <cell r="DW344">
            <v>11966</v>
          </cell>
          <cell r="DY344">
            <v>1</v>
          </cell>
          <cell r="DZ344">
            <v>0</v>
          </cell>
          <cell r="EA344">
            <v>12123</v>
          </cell>
          <cell r="EC344">
            <v>893</v>
          </cell>
          <cell r="EE344">
            <v>0</v>
          </cell>
          <cell r="EG344">
            <v>893</v>
          </cell>
          <cell r="EI344">
            <v>7336.6</v>
          </cell>
          <cell r="EK344">
            <v>1</v>
          </cell>
          <cell r="EL344">
            <v>0</v>
          </cell>
          <cell r="EM344">
            <v>17393</v>
          </cell>
          <cell r="EN344">
            <v>0</v>
          </cell>
          <cell r="EO344">
            <v>893</v>
          </cell>
          <cell r="EP344">
            <v>0</v>
          </cell>
          <cell r="EQ344">
            <v>0</v>
          </cell>
          <cell r="ER344">
            <v>0</v>
          </cell>
          <cell r="ES344">
            <v>893</v>
          </cell>
          <cell r="ET344">
            <v>0</v>
          </cell>
          <cell r="EU344">
            <v>10150.599999999999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1380.3</v>
          </cell>
          <cell r="FH344">
            <v>0</v>
          </cell>
          <cell r="FI344">
            <v>1</v>
          </cell>
          <cell r="FJ344">
            <v>0</v>
          </cell>
          <cell r="FK344">
            <v>12513</v>
          </cell>
          <cell r="FL344">
            <v>0</v>
          </cell>
          <cell r="FM344">
            <v>862</v>
          </cell>
          <cell r="FN344">
            <v>0</v>
          </cell>
          <cell r="FO344">
            <v>0</v>
          </cell>
          <cell r="FQ344">
            <v>862</v>
          </cell>
          <cell r="FS344">
            <v>13236.563597165175</v>
          </cell>
          <cell r="FU344">
            <v>1</v>
          </cell>
          <cell r="FV344">
            <v>0</v>
          </cell>
          <cell r="FW344">
            <v>12989</v>
          </cell>
          <cell r="FX344">
            <v>0</v>
          </cell>
          <cell r="FY344">
            <v>860</v>
          </cell>
          <cell r="FZ344">
            <v>0</v>
          </cell>
          <cell r="GA344">
            <v>0</v>
          </cell>
          <cell r="GB344">
            <v>0</v>
          </cell>
          <cell r="GC344">
            <v>860</v>
          </cell>
          <cell r="GE344">
            <v>4791.7632789229856</v>
          </cell>
          <cell r="GG344">
            <v>1</v>
          </cell>
          <cell r="GH344">
            <v>0</v>
          </cell>
          <cell r="GI344">
            <v>13940</v>
          </cell>
          <cell r="GJ344">
            <v>0</v>
          </cell>
          <cell r="GK344">
            <v>818</v>
          </cell>
          <cell r="GL344">
            <v>0</v>
          </cell>
          <cell r="GM344">
            <v>0</v>
          </cell>
          <cell r="GO344">
            <v>818</v>
          </cell>
          <cell r="GQ344">
            <v>914.94234724428236</v>
          </cell>
          <cell r="HE344">
            <v>-335</v>
          </cell>
        </row>
        <row r="345">
          <cell r="A345">
            <v>336</v>
          </cell>
          <cell r="B345" t="str">
            <v>WEYMOUTH</v>
          </cell>
          <cell r="C345">
            <v>3.85</v>
          </cell>
          <cell r="D345">
            <v>20517</v>
          </cell>
          <cell r="E345">
            <v>0</v>
          </cell>
          <cell r="F345">
            <v>21200</v>
          </cell>
          <cell r="G345">
            <v>0</v>
          </cell>
          <cell r="I345">
            <v>45.78</v>
          </cell>
          <cell r="J345">
            <v>260121</v>
          </cell>
          <cell r="K345">
            <v>0</v>
          </cell>
          <cell r="L345">
            <v>208978</v>
          </cell>
          <cell r="M345">
            <v>0</v>
          </cell>
          <cell r="O345">
            <v>43.35</v>
          </cell>
          <cell r="P345">
            <v>0</v>
          </cell>
          <cell r="Q345">
            <v>250607</v>
          </cell>
          <cell r="R345">
            <v>0</v>
          </cell>
          <cell r="S345">
            <v>2688</v>
          </cell>
          <cell r="U345">
            <v>23979</v>
          </cell>
          <cell r="V345">
            <v>0</v>
          </cell>
          <cell r="W345">
            <v>38.450000000000003</v>
          </cell>
          <cell r="X345">
            <v>0</v>
          </cell>
          <cell r="Y345">
            <v>229440</v>
          </cell>
          <cell r="Z345">
            <v>0</v>
          </cell>
          <cell r="AA345">
            <v>838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46.08</v>
          </cell>
          <cell r="AG345">
            <v>0</v>
          </cell>
          <cell r="AH345">
            <v>300902</v>
          </cell>
          <cell r="AJ345">
            <v>0</v>
          </cell>
          <cell r="AL345">
            <v>71462</v>
          </cell>
          <cell r="AN345">
            <v>0</v>
          </cell>
          <cell r="AO345">
            <v>37.869999999999997</v>
          </cell>
          <cell r="AP345">
            <v>0</v>
          </cell>
          <cell r="AQ345">
            <v>276981</v>
          </cell>
          <cell r="AR345">
            <v>0</v>
          </cell>
          <cell r="AS345">
            <v>0</v>
          </cell>
          <cell r="AT345">
            <v>0</v>
          </cell>
          <cell r="AU345">
            <v>42877</v>
          </cell>
          <cell r="AW345">
            <v>34.61</v>
          </cell>
          <cell r="AY345">
            <v>227258</v>
          </cell>
          <cell r="AZ345">
            <v>0</v>
          </cell>
          <cell r="BA345">
            <v>13938</v>
          </cell>
          <cell r="BB345">
            <v>0</v>
          </cell>
          <cell r="BC345">
            <v>25447</v>
          </cell>
          <cell r="BD345">
            <v>37</v>
          </cell>
          <cell r="BE345">
            <v>36.119999999999997</v>
          </cell>
          <cell r="BF345">
            <v>0</v>
          </cell>
          <cell r="BG345">
            <v>254718</v>
          </cell>
          <cell r="BH345">
            <v>0</v>
          </cell>
          <cell r="BI345">
            <v>32.340000000000003</v>
          </cell>
          <cell r="BJ345">
            <v>0</v>
          </cell>
          <cell r="BK345">
            <v>242196</v>
          </cell>
          <cell r="BL345">
            <v>0</v>
          </cell>
          <cell r="BM345">
            <v>7728</v>
          </cell>
          <cell r="BN345">
            <v>0</v>
          </cell>
          <cell r="BO345">
            <v>5039.5223444957082</v>
          </cell>
          <cell r="BP345">
            <v>3.282296463396051</v>
          </cell>
          <cell r="BQ345">
            <v>56.600706713780923</v>
          </cell>
          <cell r="BR345">
            <v>0</v>
          </cell>
          <cell r="BS345">
            <v>374622.52767318301</v>
          </cell>
          <cell r="BT345">
            <v>0</v>
          </cell>
          <cell r="BU345">
            <v>37236.127208480561</v>
          </cell>
          <cell r="BW345">
            <v>56430.834621548798</v>
          </cell>
          <cell r="BY345">
            <v>37236.127208480561</v>
          </cell>
          <cell r="CA345">
            <v>143410.52767318301</v>
          </cell>
          <cell r="CC345">
            <v>57.709342560553637</v>
          </cell>
          <cell r="CD345">
            <v>0</v>
          </cell>
          <cell r="CE345">
            <v>462902.83391003462</v>
          </cell>
          <cell r="CF345">
            <v>-4077.7093425606145</v>
          </cell>
          <cell r="CG345">
            <v>43230.449826989614</v>
          </cell>
          <cell r="CH345">
            <v>-381.28719723183167</v>
          </cell>
          <cell r="CI345">
            <v>18150</v>
          </cell>
          <cell r="CJ345">
            <v>0</v>
          </cell>
          <cell r="CK345">
            <v>43230.449826989614</v>
          </cell>
          <cell r="CL345">
            <v>-381.28719723183167</v>
          </cell>
          <cell r="CM345">
            <v>167736.30623685161</v>
          </cell>
          <cell r="CN345">
            <v>-0.29065743938554078</v>
          </cell>
          <cell r="CO345">
            <v>56.492184703496001</v>
          </cell>
          <cell r="CP345">
            <v>0</v>
          </cell>
          <cell r="CQ345">
            <v>500123.07335116499</v>
          </cell>
          <cell r="CS345">
            <v>44198.774251282666</v>
          </cell>
          <cell r="CU345">
            <v>19753.411764705881</v>
          </cell>
          <cell r="CW345">
            <v>44198.774251282666</v>
          </cell>
          <cell r="CY345">
            <v>139081.53009856975</v>
          </cell>
          <cell r="DA345">
            <v>47.918918918918919</v>
          </cell>
          <cell r="DB345">
            <v>0</v>
          </cell>
          <cell r="DC345">
            <v>422778</v>
          </cell>
          <cell r="DD345">
            <v>0</v>
          </cell>
          <cell r="DE345">
            <v>39860</v>
          </cell>
          <cell r="DF345">
            <v>0</v>
          </cell>
          <cell r="DG345">
            <v>9554</v>
          </cell>
          <cell r="DH345">
            <v>0</v>
          </cell>
          <cell r="DI345">
            <v>39860</v>
          </cell>
          <cell r="DJ345">
            <v>0</v>
          </cell>
          <cell r="DK345">
            <v>55198</v>
          </cell>
          <cell r="DL345">
            <v>0</v>
          </cell>
          <cell r="DM345">
            <v>53.902290426019249</v>
          </cell>
          <cell r="DN345">
            <v>0</v>
          </cell>
          <cell r="DO345">
            <v>475147</v>
          </cell>
          <cell r="DQ345">
            <v>48136</v>
          </cell>
          <cell r="DS345">
            <v>0</v>
          </cell>
          <cell r="DU345">
            <v>48136</v>
          </cell>
          <cell r="DW345">
            <v>65626.012039427907</v>
          </cell>
          <cell r="DY345">
            <v>56.159062297982373</v>
          </cell>
          <cell r="DZ345">
            <v>0</v>
          </cell>
          <cell r="EA345">
            <v>467033</v>
          </cell>
          <cell r="EC345">
            <v>49449</v>
          </cell>
          <cell r="EE345">
            <v>7194</v>
          </cell>
          <cell r="EG345">
            <v>49449</v>
          </cell>
          <cell r="EI345">
            <v>31421.4</v>
          </cell>
          <cell r="EK345">
            <v>65.813384159364261</v>
          </cell>
          <cell r="EL345">
            <v>0</v>
          </cell>
          <cell r="EM345">
            <v>547617</v>
          </cell>
          <cell r="EN345">
            <v>0</v>
          </cell>
          <cell r="EO345">
            <v>56942</v>
          </cell>
          <cell r="EP345">
            <v>0</v>
          </cell>
          <cell r="EQ345">
            <v>9402</v>
          </cell>
          <cell r="ER345">
            <v>0</v>
          </cell>
          <cell r="ES345">
            <v>56942</v>
          </cell>
          <cell r="ET345">
            <v>0</v>
          </cell>
          <cell r="EU345">
            <v>101531.6</v>
          </cell>
          <cell r="EV345">
            <v>0</v>
          </cell>
          <cell r="EW345">
            <v>75.981397459165152</v>
          </cell>
          <cell r="EX345">
            <v>0</v>
          </cell>
          <cell r="EY345">
            <v>668210</v>
          </cell>
          <cell r="EZ345">
            <v>0</v>
          </cell>
          <cell r="FA345">
            <v>67654</v>
          </cell>
          <cell r="FB345">
            <v>0</v>
          </cell>
          <cell r="FC345">
            <v>0</v>
          </cell>
          <cell r="FD345">
            <v>0</v>
          </cell>
          <cell r="FE345">
            <v>67654</v>
          </cell>
          <cell r="FF345">
            <v>0</v>
          </cell>
          <cell r="FG345">
            <v>140739</v>
          </cell>
          <cell r="FH345">
            <v>0</v>
          </cell>
          <cell r="FI345">
            <v>81.173469387755105</v>
          </cell>
          <cell r="FJ345">
            <v>0</v>
          </cell>
          <cell r="FK345">
            <v>730928</v>
          </cell>
          <cell r="FL345">
            <v>0</v>
          </cell>
          <cell r="FM345">
            <v>71523</v>
          </cell>
          <cell r="FN345">
            <v>0</v>
          </cell>
          <cell r="FO345">
            <v>9931</v>
          </cell>
          <cell r="FQ345">
            <v>71523</v>
          </cell>
          <cell r="FS345">
            <v>108159.05675020642</v>
          </cell>
          <cell r="FU345">
            <v>87.390847457627117</v>
          </cell>
          <cell r="FV345">
            <v>0</v>
          </cell>
          <cell r="FW345">
            <v>878054</v>
          </cell>
          <cell r="FX345">
            <v>0</v>
          </cell>
          <cell r="FY345">
            <v>77147</v>
          </cell>
          <cell r="FZ345">
            <v>0</v>
          </cell>
          <cell r="GA345">
            <v>0</v>
          </cell>
          <cell r="GB345">
            <v>0</v>
          </cell>
          <cell r="GC345">
            <v>77147</v>
          </cell>
          <cell r="GE345">
            <v>207471.64256568666</v>
          </cell>
          <cell r="GG345">
            <v>98.212837837837824</v>
          </cell>
          <cell r="GH345">
            <v>0</v>
          </cell>
          <cell r="GI345">
            <v>1050219</v>
          </cell>
          <cell r="GJ345">
            <v>0</v>
          </cell>
          <cell r="GK345">
            <v>87676</v>
          </cell>
          <cell r="GL345">
            <v>0</v>
          </cell>
          <cell r="GM345">
            <v>0</v>
          </cell>
          <cell r="GO345">
            <v>87676</v>
          </cell>
          <cell r="GQ345">
            <v>165637.27572377693</v>
          </cell>
          <cell r="HE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5667</v>
          </cell>
          <cell r="E346">
            <v>0</v>
          </cell>
          <cell r="F346">
            <v>0</v>
          </cell>
          <cell r="G346">
            <v>2834</v>
          </cell>
          <cell r="J346">
            <v>0</v>
          </cell>
          <cell r="K346">
            <v>0</v>
          </cell>
          <cell r="L346">
            <v>0</v>
          </cell>
          <cell r="Q346">
            <v>0</v>
          </cell>
          <cell r="R346">
            <v>0</v>
          </cell>
          <cell r="S346">
            <v>0</v>
          </cell>
          <cell r="U346">
            <v>0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L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W346">
            <v>0.66</v>
          </cell>
          <cell r="AY346">
            <v>5443</v>
          </cell>
          <cell r="AZ346">
            <v>0</v>
          </cell>
          <cell r="BA346">
            <v>0</v>
          </cell>
          <cell r="BB346">
            <v>0</v>
          </cell>
          <cell r="BC346">
            <v>4845</v>
          </cell>
          <cell r="BD346">
            <v>8</v>
          </cell>
          <cell r="BE346">
            <v>1</v>
          </cell>
          <cell r="BF346">
            <v>0</v>
          </cell>
          <cell r="BG346">
            <v>8945</v>
          </cell>
          <cell r="BH346">
            <v>0</v>
          </cell>
          <cell r="BI346">
            <v>0.93</v>
          </cell>
          <cell r="BJ346">
            <v>0</v>
          </cell>
          <cell r="BK346">
            <v>8639</v>
          </cell>
          <cell r="BL346">
            <v>0</v>
          </cell>
          <cell r="BM346">
            <v>0</v>
          </cell>
          <cell r="BN346">
            <v>0</v>
          </cell>
          <cell r="BO346">
            <v>1308.6363436932772</v>
          </cell>
          <cell r="BP346">
            <v>0.85232927828337779</v>
          </cell>
          <cell r="BQ346">
            <v>1</v>
          </cell>
          <cell r="BR346">
            <v>0</v>
          </cell>
          <cell r="BS346">
            <v>10964.246518525821</v>
          </cell>
          <cell r="BT346">
            <v>0</v>
          </cell>
          <cell r="BU346">
            <v>748</v>
          </cell>
          <cell r="BW346">
            <v>0</v>
          </cell>
          <cell r="BY346">
            <v>748</v>
          </cell>
          <cell r="CA346">
            <v>3726.0465185258208</v>
          </cell>
          <cell r="CC346">
            <v>1</v>
          </cell>
          <cell r="CD346">
            <v>0</v>
          </cell>
          <cell r="CE346">
            <v>10205</v>
          </cell>
          <cell r="CF346">
            <v>0</v>
          </cell>
          <cell r="CG346">
            <v>776</v>
          </cell>
          <cell r="CH346">
            <v>0</v>
          </cell>
          <cell r="CI346">
            <v>0</v>
          </cell>
          <cell r="CJ346">
            <v>0</v>
          </cell>
          <cell r="CK346">
            <v>776</v>
          </cell>
          <cell r="CL346">
            <v>0</v>
          </cell>
          <cell r="CM346">
            <v>1395</v>
          </cell>
          <cell r="CN346">
            <v>0</v>
          </cell>
          <cell r="CS346">
            <v>0</v>
          </cell>
          <cell r="CW346">
            <v>0</v>
          </cell>
          <cell r="CY346">
            <v>930</v>
          </cell>
          <cell r="DA346">
            <v>1</v>
          </cell>
          <cell r="DB346">
            <v>0</v>
          </cell>
          <cell r="DC346">
            <v>14746</v>
          </cell>
          <cell r="DD346">
            <v>0</v>
          </cell>
          <cell r="DE346">
            <v>849</v>
          </cell>
          <cell r="DF346">
            <v>0</v>
          </cell>
          <cell r="DG346">
            <v>0</v>
          </cell>
          <cell r="DH346">
            <v>0</v>
          </cell>
          <cell r="DI346">
            <v>849</v>
          </cell>
          <cell r="DJ346">
            <v>0</v>
          </cell>
          <cell r="DK346">
            <v>14746</v>
          </cell>
          <cell r="DL346">
            <v>0</v>
          </cell>
          <cell r="DM346">
            <v>1</v>
          </cell>
          <cell r="DN346">
            <v>0</v>
          </cell>
          <cell r="DO346">
            <v>14686</v>
          </cell>
          <cell r="DQ346">
            <v>893</v>
          </cell>
          <cell r="DS346">
            <v>0</v>
          </cell>
          <cell r="DU346">
            <v>893</v>
          </cell>
          <cell r="DW346">
            <v>8847.6</v>
          </cell>
          <cell r="DY346">
            <v>1</v>
          </cell>
          <cell r="DZ346">
            <v>0</v>
          </cell>
          <cell r="EA346">
            <v>16809</v>
          </cell>
          <cell r="EC346">
            <v>893</v>
          </cell>
          <cell r="EE346">
            <v>0</v>
          </cell>
          <cell r="EG346">
            <v>893</v>
          </cell>
          <cell r="EI346">
            <v>8021.4</v>
          </cell>
          <cell r="EK346">
            <v>2</v>
          </cell>
          <cell r="EL346">
            <v>0</v>
          </cell>
          <cell r="EM346">
            <v>37592</v>
          </cell>
          <cell r="EN346">
            <v>0</v>
          </cell>
          <cell r="EO346">
            <v>1786</v>
          </cell>
          <cell r="EP346">
            <v>0</v>
          </cell>
          <cell r="EQ346">
            <v>0</v>
          </cell>
          <cell r="ER346">
            <v>0</v>
          </cell>
          <cell r="ES346">
            <v>1786</v>
          </cell>
          <cell r="ET346">
            <v>0</v>
          </cell>
          <cell r="EU346">
            <v>22056.799999999999</v>
          </cell>
          <cell r="EV346">
            <v>0</v>
          </cell>
          <cell r="EW346">
            <v>2</v>
          </cell>
          <cell r="EX346">
            <v>0</v>
          </cell>
          <cell r="EY346">
            <v>37945</v>
          </cell>
          <cell r="EZ346">
            <v>0</v>
          </cell>
          <cell r="FA346">
            <v>1786</v>
          </cell>
          <cell r="FB346">
            <v>0</v>
          </cell>
          <cell r="FC346">
            <v>0</v>
          </cell>
          <cell r="FD346">
            <v>0</v>
          </cell>
          <cell r="FE346">
            <v>1786</v>
          </cell>
          <cell r="FF346">
            <v>0</v>
          </cell>
          <cell r="FG346">
            <v>6397.95</v>
          </cell>
          <cell r="FH346">
            <v>0</v>
          </cell>
          <cell r="FI346">
            <v>2</v>
          </cell>
          <cell r="FJ346">
            <v>0</v>
          </cell>
          <cell r="FK346">
            <v>35102</v>
          </cell>
          <cell r="FL346">
            <v>0</v>
          </cell>
          <cell r="FM346">
            <v>1786</v>
          </cell>
          <cell r="FN346">
            <v>0</v>
          </cell>
          <cell r="FO346">
            <v>0</v>
          </cell>
          <cell r="FQ346">
            <v>1786</v>
          </cell>
          <cell r="FS346">
            <v>5057.084129093003</v>
          </cell>
          <cell r="FU346">
            <v>2.5813148788927336</v>
          </cell>
          <cell r="FV346">
            <v>0</v>
          </cell>
          <cell r="FW346">
            <v>41474</v>
          </cell>
          <cell r="FX346">
            <v>0</v>
          </cell>
          <cell r="FY346">
            <v>2305</v>
          </cell>
          <cell r="FZ346">
            <v>0</v>
          </cell>
          <cell r="GA346">
            <v>0</v>
          </cell>
          <cell r="GB346">
            <v>0</v>
          </cell>
          <cell r="GC346">
            <v>2305</v>
          </cell>
          <cell r="GE346">
            <v>11348.157216259728</v>
          </cell>
          <cell r="GG346">
            <v>1</v>
          </cell>
          <cell r="GH346">
            <v>0</v>
          </cell>
          <cell r="GI346">
            <v>16719</v>
          </cell>
          <cell r="GJ346">
            <v>0</v>
          </cell>
          <cell r="GK346">
            <v>893</v>
          </cell>
          <cell r="GL346">
            <v>0</v>
          </cell>
          <cell r="GM346">
            <v>0</v>
          </cell>
          <cell r="GO346">
            <v>893</v>
          </cell>
          <cell r="GQ346">
            <v>0</v>
          </cell>
          <cell r="HE346">
            <v>-337</v>
          </cell>
        </row>
        <row r="347">
          <cell r="A347">
            <v>338</v>
          </cell>
          <cell r="B347" t="str">
            <v>WHITMAN</v>
          </cell>
          <cell r="E347">
            <v>0</v>
          </cell>
          <cell r="F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L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Z347">
            <v>0</v>
          </cell>
          <cell r="BB347">
            <v>0</v>
          </cell>
          <cell r="BC347">
            <v>0</v>
          </cell>
          <cell r="BD347">
            <v>0</v>
          </cell>
          <cell r="BH347">
            <v>0</v>
          </cell>
          <cell r="BL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W347">
            <v>0</v>
          </cell>
          <cell r="BY347">
            <v>0</v>
          </cell>
          <cell r="CA347">
            <v>0</v>
          </cell>
          <cell r="CE347">
            <v>0</v>
          </cell>
          <cell r="CF347">
            <v>0</v>
          </cell>
          <cell r="CH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S347">
            <v>0</v>
          </cell>
          <cell r="CW347">
            <v>0</v>
          </cell>
          <cell r="CY347">
            <v>0</v>
          </cell>
          <cell r="DD347">
            <v>0</v>
          </cell>
          <cell r="DF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U347">
            <v>0</v>
          </cell>
          <cell r="DW347">
            <v>0</v>
          </cell>
          <cell r="EG347">
            <v>0</v>
          </cell>
          <cell r="EI347">
            <v>0</v>
          </cell>
          <cell r="EK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0</v>
          </cell>
          <cell r="FL347">
            <v>0</v>
          </cell>
          <cell r="FM347">
            <v>0</v>
          </cell>
          <cell r="FN347">
            <v>0</v>
          </cell>
          <cell r="FO347">
            <v>0</v>
          </cell>
          <cell r="FQ347">
            <v>0</v>
          </cell>
          <cell r="FS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E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O347">
            <v>0</v>
          </cell>
          <cell r="GQ347">
            <v>0</v>
          </cell>
          <cell r="HE347">
            <v>-338</v>
          </cell>
        </row>
        <row r="348">
          <cell r="A348">
            <v>339</v>
          </cell>
          <cell r="B348" t="str">
            <v>WILBRAHAM</v>
          </cell>
          <cell r="E348">
            <v>0</v>
          </cell>
          <cell r="F348">
            <v>0</v>
          </cell>
          <cell r="J348">
            <v>0</v>
          </cell>
          <cell r="K348">
            <v>0</v>
          </cell>
          <cell r="L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L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Z348">
            <v>0</v>
          </cell>
          <cell r="BB348">
            <v>0</v>
          </cell>
          <cell r="BC348">
            <v>0</v>
          </cell>
          <cell r="BD348">
            <v>0</v>
          </cell>
          <cell r="BH348">
            <v>0</v>
          </cell>
          <cell r="BL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W348">
            <v>0</v>
          </cell>
          <cell r="BY348">
            <v>0</v>
          </cell>
          <cell r="CA348">
            <v>0</v>
          </cell>
          <cell r="CE348">
            <v>0</v>
          </cell>
          <cell r="CF348">
            <v>0</v>
          </cell>
          <cell r="CH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S348">
            <v>0</v>
          </cell>
          <cell r="CW348">
            <v>0</v>
          </cell>
          <cell r="CY348">
            <v>0</v>
          </cell>
          <cell r="DD348">
            <v>0</v>
          </cell>
          <cell r="DF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U348">
            <v>0</v>
          </cell>
          <cell r="DW348">
            <v>0</v>
          </cell>
          <cell r="EG348">
            <v>0</v>
          </cell>
          <cell r="EI348">
            <v>0</v>
          </cell>
          <cell r="EK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0</v>
          </cell>
          <cell r="FK348">
            <v>0</v>
          </cell>
          <cell r="FL348">
            <v>0</v>
          </cell>
          <cell r="FM348">
            <v>0</v>
          </cell>
          <cell r="FN348">
            <v>0</v>
          </cell>
          <cell r="FO348">
            <v>0</v>
          </cell>
          <cell r="FQ348">
            <v>0</v>
          </cell>
          <cell r="FS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E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O348">
            <v>0</v>
          </cell>
          <cell r="GQ348">
            <v>0</v>
          </cell>
          <cell r="HE348">
            <v>-339</v>
          </cell>
        </row>
        <row r="349">
          <cell r="A349">
            <v>340</v>
          </cell>
          <cell r="B349" t="str">
            <v>WILLIAMSBURG</v>
          </cell>
          <cell r="C349">
            <v>5</v>
          </cell>
          <cell r="D349">
            <v>27340</v>
          </cell>
          <cell r="E349">
            <v>5468</v>
          </cell>
          <cell r="F349">
            <v>0</v>
          </cell>
          <cell r="G349">
            <v>13670</v>
          </cell>
          <cell r="H349">
            <v>2734</v>
          </cell>
          <cell r="I349">
            <v>7.72</v>
          </cell>
          <cell r="J349">
            <v>41843</v>
          </cell>
          <cell r="K349">
            <v>0</v>
          </cell>
          <cell r="L349">
            <v>0</v>
          </cell>
          <cell r="M349">
            <v>16737</v>
          </cell>
          <cell r="O349">
            <v>10.51</v>
          </cell>
          <cell r="P349">
            <v>0</v>
          </cell>
          <cell r="Q349">
            <v>52455</v>
          </cell>
          <cell r="R349">
            <v>0</v>
          </cell>
          <cell r="S349">
            <v>0</v>
          </cell>
          <cell r="U349">
            <v>0</v>
          </cell>
          <cell r="V349">
            <v>20978</v>
          </cell>
          <cell r="W349">
            <v>12.53</v>
          </cell>
          <cell r="X349">
            <v>0</v>
          </cell>
          <cell r="Y349">
            <v>67098</v>
          </cell>
          <cell r="Z349">
            <v>0</v>
          </cell>
          <cell r="AA349">
            <v>0</v>
          </cell>
          <cell r="AB349">
            <v>0</v>
          </cell>
          <cell r="AC349">
            <v>14643</v>
          </cell>
          <cell r="AD349">
            <v>0</v>
          </cell>
          <cell r="AE349">
            <v>0</v>
          </cell>
          <cell r="AF349">
            <v>12.77</v>
          </cell>
          <cell r="AG349">
            <v>0</v>
          </cell>
          <cell r="AH349">
            <v>82226</v>
          </cell>
          <cell r="AJ349">
            <v>0</v>
          </cell>
          <cell r="AL349">
            <v>23914</v>
          </cell>
          <cell r="AN349">
            <v>0</v>
          </cell>
          <cell r="AO349">
            <v>9.69</v>
          </cell>
          <cell r="AP349">
            <v>0</v>
          </cell>
          <cell r="AQ349">
            <v>69478</v>
          </cell>
          <cell r="AR349">
            <v>0</v>
          </cell>
          <cell r="AS349">
            <v>0</v>
          </cell>
          <cell r="AT349">
            <v>0</v>
          </cell>
          <cell r="AU349">
            <v>14934</v>
          </cell>
          <cell r="AW349">
            <v>8</v>
          </cell>
          <cell r="AY349">
            <v>65976</v>
          </cell>
          <cell r="AZ349">
            <v>0</v>
          </cell>
          <cell r="BA349">
            <v>0</v>
          </cell>
          <cell r="BB349">
            <v>0</v>
          </cell>
          <cell r="BC349">
            <v>5387</v>
          </cell>
          <cell r="BD349">
            <v>8</v>
          </cell>
          <cell r="BE349">
            <v>9.9600000000000009</v>
          </cell>
          <cell r="BF349">
            <v>0</v>
          </cell>
          <cell r="BG349">
            <v>89092</v>
          </cell>
          <cell r="BH349">
            <v>0</v>
          </cell>
          <cell r="BI349">
            <v>11</v>
          </cell>
          <cell r="BJ349">
            <v>0</v>
          </cell>
          <cell r="BK349">
            <v>102179</v>
          </cell>
          <cell r="BL349">
            <v>-2136</v>
          </cell>
          <cell r="BM349">
            <v>0</v>
          </cell>
          <cell r="BN349">
            <v>0</v>
          </cell>
          <cell r="BO349">
            <v>8245.2286982054502</v>
          </cell>
          <cell r="BP349">
            <v>-648.39470504026849</v>
          </cell>
          <cell r="BQ349">
            <v>10.309027777777779</v>
          </cell>
          <cell r="BR349">
            <v>0</v>
          </cell>
          <cell r="BS349">
            <v>107129.09200497353</v>
          </cell>
          <cell r="BT349">
            <v>0</v>
          </cell>
          <cell r="BU349">
            <v>7711.1527777777774</v>
          </cell>
          <cell r="BW349">
            <v>0</v>
          </cell>
          <cell r="BY349">
            <v>7711.1527777777774</v>
          </cell>
          <cell r="CA349">
            <v>19912.692004973527</v>
          </cell>
          <cell r="CC349">
            <v>10</v>
          </cell>
          <cell r="CD349">
            <v>0</v>
          </cell>
          <cell r="CE349">
            <v>115020</v>
          </cell>
          <cell r="CF349">
            <v>0</v>
          </cell>
          <cell r="CG349">
            <v>7760</v>
          </cell>
          <cell r="CH349">
            <v>0</v>
          </cell>
          <cell r="CI349">
            <v>0</v>
          </cell>
          <cell r="CJ349">
            <v>0</v>
          </cell>
          <cell r="CK349">
            <v>7760</v>
          </cell>
          <cell r="CL349">
            <v>0</v>
          </cell>
          <cell r="CM349">
            <v>16949.907995026471</v>
          </cell>
          <cell r="CN349">
            <v>0</v>
          </cell>
          <cell r="CO349">
            <v>9</v>
          </cell>
          <cell r="CP349">
            <v>0</v>
          </cell>
          <cell r="CQ349">
            <v>85212</v>
          </cell>
          <cell r="CS349">
            <v>7299</v>
          </cell>
          <cell r="CU349">
            <v>0</v>
          </cell>
          <cell r="CW349">
            <v>7299</v>
          </cell>
          <cell r="CY349">
            <v>7142</v>
          </cell>
          <cell r="DA349">
            <v>10</v>
          </cell>
          <cell r="DB349">
            <v>0</v>
          </cell>
          <cell r="DC349">
            <v>106530</v>
          </cell>
          <cell r="DD349">
            <v>0</v>
          </cell>
          <cell r="DE349">
            <v>8490</v>
          </cell>
          <cell r="DF349">
            <v>0</v>
          </cell>
          <cell r="DG349">
            <v>0</v>
          </cell>
          <cell r="DH349">
            <v>0</v>
          </cell>
          <cell r="DI349">
            <v>8490</v>
          </cell>
          <cell r="DJ349">
            <v>0</v>
          </cell>
          <cell r="DK349">
            <v>25329</v>
          </cell>
          <cell r="DL349">
            <v>0</v>
          </cell>
          <cell r="DM349">
            <v>9</v>
          </cell>
          <cell r="DN349">
            <v>0</v>
          </cell>
          <cell r="DO349">
            <v>107500</v>
          </cell>
          <cell r="DQ349">
            <v>8037</v>
          </cell>
          <cell r="DS349">
            <v>0</v>
          </cell>
          <cell r="DU349">
            <v>8037</v>
          </cell>
          <cell r="DW349">
            <v>13760.8</v>
          </cell>
          <cell r="DY349">
            <v>12</v>
          </cell>
          <cell r="DZ349">
            <v>0</v>
          </cell>
          <cell r="EA349">
            <v>133286</v>
          </cell>
          <cell r="EC349">
            <v>10716</v>
          </cell>
          <cell r="EE349">
            <v>0</v>
          </cell>
          <cell r="EG349">
            <v>10716</v>
          </cell>
          <cell r="EI349">
            <v>34895.199999999997</v>
          </cell>
          <cell r="EK349">
            <v>12.864583333333332</v>
          </cell>
          <cell r="EL349">
            <v>0</v>
          </cell>
          <cell r="EM349">
            <v>153133</v>
          </cell>
          <cell r="EN349">
            <v>0</v>
          </cell>
          <cell r="EO349">
            <v>11491</v>
          </cell>
          <cell r="EP349">
            <v>0</v>
          </cell>
          <cell r="EQ349">
            <v>0</v>
          </cell>
          <cell r="ER349">
            <v>0</v>
          </cell>
          <cell r="ES349">
            <v>11491</v>
          </cell>
          <cell r="ET349">
            <v>0</v>
          </cell>
          <cell r="EU349">
            <v>35706.6</v>
          </cell>
          <cell r="EV349">
            <v>0</v>
          </cell>
          <cell r="EW349">
            <v>10.5</v>
          </cell>
          <cell r="EX349">
            <v>0</v>
          </cell>
          <cell r="EY349">
            <v>122691</v>
          </cell>
          <cell r="EZ349">
            <v>0</v>
          </cell>
          <cell r="FA349">
            <v>9379</v>
          </cell>
          <cell r="FB349">
            <v>0</v>
          </cell>
          <cell r="FC349">
            <v>0</v>
          </cell>
          <cell r="FD349">
            <v>0</v>
          </cell>
          <cell r="FE349">
            <v>9379</v>
          </cell>
          <cell r="FF349">
            <v>0</v>
          </cell>
          <cell r="FG349">
            <v>15276.15</v>
          </cell>
          <cell r="FH349">
            <v>0</v>
          </cell>
          <cell r="FI349">
            <v>12.993079584775087</v>
          </cell>
          <cell r="FJ349">
            <v>0</v>
          </cell>
          <cell r="FK349">
            <v>156328</v>
          </cell>
          <cell r="FL349">
            <v>0</v>
          </cell>
          <cell r="FM349">
            <v>11603</v>
          </cell>
          <cell r="FN349">
            <v>0</v>
          </cell>
          <cell r="FO349">
            <v>0</v>
          </cell>
          <cell r="FQ349">
            <v>11603</v>
          </cell>
          <cell r="FS349">
            <v>36941.166924267331</v>
          </cell>
          <cell r="FU349">
            <v>14.910034602076124</v>
          </cell>
          <cell r="FV349">
            <v>0</v>
          </cell>
          <cell r="FW349">
            <v>163325</v>
          </cell>
          <cell r="FX349">
            <v>0</v>
          </cell>
          <cell r="FY349">
            <v>13315</v>
          </cell>
          <cell r="FZ349">
            <v>0</v>
          </cell>
          <cell r="GA349">
            <v>0</v>
          </cell>
          <cell r="GB349">
            <v>0</v>
          </cell>
          <cell r="GC349">
            <v>13315</v>
          </cell>
          <cell r="GE349">
            <v>19830.067448591126</v>
          </cell>
          <cell r="GG349">
            <v>17</v>
          </cell>
          <cell r="GH349">
            <v>0</v>
          </cell>
          <cell r="GI349">
            <v>215560</v>
          </cell>
          <cell r="GJ349">
            <v>0</v>
          </cell>
          <cell r="GK349">
            <v>15181</v>
          </cell>
          <cell r="GL349">
            <v>0</v>
          </cell>
          <cell r="GM349">
            <v>0</v>
          </cell>
          <cell r="GO349">
            <v>15181</v>
          </cell>
          <cell r="GQ349">
            <v>50254.483184337631</v>
          </cell>
          <cell r="HE349">
            <v>-340</v>
          </cell>
        </row>
        <row r="350">
          <cell r="A350">
            <v>341</v>
          </cell>
          <cell r="B350" t="str">
            <v>WILLIAMSTOWN</v>
          </cell>
          <cell r="E350">
            <v>0</v>
          </cell>
          <cell r="F350">
            <v>0</v>
          </cell>
          <cell r="J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L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Z350">
            <v>0</v>
          </cell>
          <cell r="BB350">
            <v>0</v>
          </cell>
          <cell r="BC350">
            <v>0</v>
          </cell>
          <cell r="BD350">
            <v>0</v>
          </cell>
          <cell r="BH350">
            <v>0</v>
          </cell>
          <cell r="BL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1</v>
          </cell>
          <cell r="BR350">
            <v>0</v>
          </cell>
          <cell r="BS350">
            <v>9595</v>
          </cell>
          <cell r="BT350">
            <v>0</v>
          </cell>
          <cell r="BU350">
            <v>748</v>
          </cell>
          <cell r="BW350">
            <v>0</v>
          </cell>
          <cell r="BY350">
            <v>748</v>
          </cell>
          <cell r="CA350">
            <v>9595</v>
          </cell>
          <cell r="CC350">
            <v>1.6491803278688524</v>
          </cell>
          <cell r="CD350">
            <v>0</v>
          </cell>
          <cell r="CE350">
            <v>17080.560655737703</v>
          </cell>
          <cell r="CF350">
            <v>0</v>
          </cell>
          <cell r="CG350">
            <v>1279.7639344262295</v>
          </cell>
          <cell r="CH350">
            <v>0</v>
          </cell>
          <cell r="CI350">
            <v>0</v>
          </cell>
          <cell r="CJ350">
            <v>0</v>
          </cell>
          <cell r="CK350">
            <v>1279.7639344262295</v>
          </cell>
          <cell r="CL350">
            <v>0</v>
          </cell>
          <cell r="CM350">
            <v>13242.560655737703</v>
          </cell>
          <cell r="CN350">
            <v>0</v>
          </cell>
          <cell r="CO350">
            <v>1.3820598006644518</v>
          </cell>
          <cell r="CP350">
            <v>0</v>
          </cell>
          <cell r="CQ350">
            <v>18011.003322259137</v>
          </cell>
          <cell r="CS350">
            <v>1120.8504983388705</v>
          </cell>
          <cell r="CU350">
            <v>0</v>
          </cell>
          <cell r="CW350">
            <v>1120.8504983388705</v>
          </cell>
          <cell r="CY350">
            <v>9259.4426665214341</v>
          </cell>
          <cell r="DD350">
            <v>0</v>
          </cell>
          <cell r="DF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3552</v>
          </cell>
          <cell r="DL350">
            <v>0</v>
          </cell>
          <cell r="DM350">
            <v>1</v>
          </cell>
          <cell r="DN350">
            <v>0</v>
          </cell>
          <cell r="DO350">
            <v>13473</v>
          </cell>
          <cell r="DQ350">
            <v>893</v>
          </cell>
          <cell r="DS350">
            <v>0</v>
          </cell>
          <cell r="DU350">
            <v>893</v>
          </cell>
          <cell r="DW350">
            <v>13845.177066608574</v>
          </cell>
          <cell r="EG350">
            <v>0</v>
          </cell>
          <cell r="EI350">
            <v>8083.8</v>
          </cell>
          <cell r="EK350">
            <v>1.5394736842105263</v>
          </cell>
          <cell r="EL350">
            <v>0</v>
          </cell>
          <cell r="EM350">
            <v>21514</v>
          </cell>
          <cell r="EN350">
            <v>0</v>
          </cell>
          <cell r="EO350">
            <v>1375</v>
          </cell>
          <cell r="EP350">
            <v>0</v>
          </cell>
          <cell r="EQ350">
            <v>0</v>
          </cell>
          <cell r="ER350">
            <v>0</v>
          </cell>
          <cell r="ES350">
            <v>1375</v>
          </cell>
          <cell r="ET350">
            <v>0</v>
          </cell>
          <cell r="EU350">
            <v>26903.200000000001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5378.5</v>
          </cell>
          <cell r="FH350">
            <v>0</v>
          </cell>
          <cell r="FI350">
            <v>0.83443708609271527</v>
          </cell>
          <cell r="FJ350">
            <v>0</v>
          </cell>
          <cell r="FK350">
            <v>12073</v>
          </cell>
          <cell r="FL350">
            <v>0</v>
          </cell>
          <cell r="FM350">
            <v>745</v>
          </cell>
          <cell r="FN350">
            <v>0</v>
          </cell>
          <cell r="FO350">
            <v>0</v>
          </cell>
          <cell r="FQ350">
            <v>745</v>
          </cell>
          <cell r="FS350">
            <v>16702.063527416078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E350">
            <v>8174.9861964334996</v>
          </cell>
          <cell r="GG350">
            <v>2.9730639730639732</v>
          </cell>
          <cell r="GH350">
            <v>0</v>
          </cell>
          <cell r="GI350">
            <v>42185</v>
          </cell>
          <cell r="GJ350">
            <v>0</v>
          </cell>
          <cell r="GK350">
            <v>2655</v>
          </cell>
          <cell r="GL350">
            <v>0</v>
          </cell>
          <cell r="GM350">
            <v>0</v>
          </cell>
          <cell r="GO350">
            <v>2655</v>
          </cell>
          <cell r="GQ350">
            <v>40585.534088853892</v>
          </cell>
          <cell r="HE350">
            <v>-341</v>
          </cell>
        </row>
        <row r="351">
          <cell r="A351">
            <v>342</v>
          </cell>
          <cell r="B351" t="str">
            <v>WILMINGTON</v>
          </cell>
          <cell r="E351">
            <v>0</v>
          </cell>
          <cell r="F351">
            <v>0</v>
          </cell>
          <cell r="J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0.4</v>
          </cell>
          <cell r="X351">
            <v>0</v>
          </cell>
          <cell r="Y351">
            <v>2250</v>
          </cell>
          <cell r="Z351">
            <v>0</v>
          </cell>
          <cell r="AA351">
            <v>0</v>
          </cell>
          <cell r="AB351">
            <v>0</v>
          </cell>
          <cell r="AC351">
            <v>2250</v>
          </cell>
          <cell r="AD351">
            <v>0</v>
          </cell>
          <cell r="AE351">
            <v>0</v>
          </cell>
          <cell r="AF351">
            <v>1.48</v>
          </cell>
          <cell r="AG351">
            <v>0</v>
          </cell>
          <cell r="AH351">
            <v>8720</v>
          </cell>
          <cell r="AJ351">
            <v>0</v>
          </cell>
          <cell r="AL351">
            <v>7820</v>
          </cell>
          <cell r="AN351">
            <v>0</v>
          </cell>
          <cell r="AO351">
            <v>2.08</v>
          </cell>
          <cell r="AP351">
            <v>0</v>
          </cell>
          <cell r="AQ351">
            <v>9702</v>
          </cell>
          <cell r="AR351">
            <v>0</v>
          </cell>
          <cell r="AS351">
            <v>3574</v>
          </cell>
          <cell r="AT351">
            <v>0</v>
          </cell>
          <cell r="AU351">
            <v>5764</v>
          </cell>
          <cell r="AW351">
            <v>4</v>
          </cell>
          <cell r="AY351">
            <v>28752</v>
          </cell>
          <cell r="AZ351">
            <v>0</v>
          </cell>
          <cell r="BA351">
            <v>0</v>
          </cell>
          <cell r="BB351">
            <v>0</v>
          </cell>
          <cell r="BC351">
            <v>19787</v>
          </cell>
          <cell r="BD351">
            <v>29</v>
          </cell>
          <cell r="BE351">
            <v>1</v>
          </cell>
          <cell r="BF351">
            <v>0</v>
          </cell>
          <cell r="BG351">
            <v>7447</v>
          </cell>
          <cell r="BH351">
            <v>0</v>
          </cell>
          <cell r="BI351">
            <v>1</v>
          </cell>
          <cell r="BJ351">
            <v>0</v>
          </cell>
          <cell r="BK351">
            <v>7940</v>
          </cell>
          <cell r="BL351">
            <v>0</v>
          </cell>
          <cell r="BM351">
            <v>0</v>
          </cell>
          <cell r="BN351">
            <v>0</v>
          </cell>
          <cell r="BO351">
            <v>2481.5273598503081</v>
          </cell>
          <cell r="BP351">
            <v>1.6162461281583091</v>
          </cell>
          <cell r="BQ351">
            <v>1</v>
          </cell>
          <cell r="BR351">
            <v>0</v>
          </cell>
          <cell r="BS351">
            <v>8321</v>
          </cell>
          <cell r="BT351">
            <v>0</v>
          </cell>
          <cell r="BU351">
            <v>748</v>
          </cell>
          <cell r="BW351">
            <v>0</v>
          </cell>
          <cell r="BY351">
            <v>748</v>
          </cell>
          <cell r="CA351">
            <v>676.8</v>
          </cell>
          <cell r="CC351">
            <v>3.0679611650485441</v>
          </cell>
          <cell r="CD351">
            <v>0</v>
          </cell>
          <cell r="CE351">
            <v>24792.495145631066</v>
          </cell>
          <cell r="CF351">
            <v>0</v>
          </cell>
          <cell r="CG351">
            <v>2380.7378640776697</v>
          </cell>
          <cell r="CH351">
            <v>0</v>
          </cell>
          <cell r="CI351">
            <v>0</v>
          </cell>
          <cell r="CJ351">
            <v>0</v>
          </cell>
          <cell r="CK351">
            <v>2380.7378640776697</v>
          </cell>
          <cell r="CL351">
            <v>0</v>
          </cell>
          <cell r="CM351">
            <v>16897.495145631066</v>
          </cell>
          <cell r="CN351">
            <v>0</v>
          </cell>
          <cell r="CO351">
            <v>2</v>
          </cell>
          <cell r="CP351">
            <v>0</v>
          </cell>
          <cell r="CQ351">
            <v>16878</v>
          </cell>
          <cell r="CS351">
            <v>1622</v>
          </cell>
          <cell r="CU351">
            <v>0</v>
          </cell>
          <cell r="CW351">
            <v>1622</v>
          </cell>
          <cell r="CY351">
            <v>10035</v>
          </cell>
          <cell r="DA351">
            <v>7.2220779220779221</v>
          </cell>
          <cell r="DB351">
            <v>0</v>
          </cell>
          <cell r="DC351">
            <v>58364</v>
          </cell>
          <cell r="DD351">
            <v>0</v>
          </cell>
          <cell r="DE351">
            <v>6102</v>
          </cell>
          <cell r="DF351">
            <v>0</v>
          </cell>
          <cell r="DG351">
            <v>0</v>
          </cell>
          <cell r="DH351">
            <v>0</v>
          </cell>
          <cell r="DI351">
            <v>6102</v>
          </cell>
          <cell r="DJ351">
            <v>0</v>
          </cell>
          <cell r="DK351">
            <v>48075</v>
          </cell>
          <cell r="DL351">
            <v>0</v>
          </cell>
          <cell r="DM351">
            <v>7</v>
          </cell>
          <cell r="DN351">
            <v>0</v>
          </cell>
          <cell r="DO351">
            <v>60739</v>
          </cell>
          <cell r="DQ351">
            <v>6245</v>
          </cell>
          <cell r="DS351">
            <v>0</v>
          </cell>
          <cell r="DU351">
            <v>6245</v>
          </cell>
          <cell r="DW351">
            <v>27266.6</v>
          </cell>
          <cell r="DY351">
            <v>8.9862068965517246</v>
          </cell>
          <cell r="DZ351">
            <v>0</v>
          </cell>
          <cell r="EA351">
            <v>66305</v>
          </cell>
          <cell r="EC351">
            <v>6207</v>
          </cell>
          <cell r="EE351">
            <v>22808</v>
          </cell>
          <cell r="EG351">
            <v>6207</v>
          </cell>
          <cell r="EI351">
            <v>23585.4</v>
          </cell>
          <cell r="EK351">
            <v>7.2048813255709803</v>
          </cell>
          <cell r="EL351">
            <v>0</v>
          </cell>
          <cell r="EM351">
            <v>68428</v>
          </cell>
          <cell r="EN351">
            <v>0</v>
          </cell>
          <cell r="EO351">
            <v>6434</v>
          </cell>
          <cell r="EP351">
            <v>0</v>
          </cell>
          <cell r="EQ351">
            <v>0</v>
          </cell>
          <cell r="ER351">
            <v>0</v>
          </cell>
          <cell r="ES351">
            <v>6434</v>
          </cell>
          <cell r="ET351">
            <v>0</v>
          </cell>
          <cell r="EU351">
            <v>6412.6</v>
          </cell>
          <cell r="EV351">
            <v>0</v>
          </cell>
          <cell r="EW351">
            <v>8</v>
          </cell>
          <cell r="EX351">
            <v>0</v>
          </cell>
          <cell r="EY351">
            <v>76598</v>
          </cell>
          <cell r="EZ351">
            <v>0</v>
          </cell>
          <cell r="FA351">
            <v>7042</v>
          </cell>
          <cell r="FB351">
            <v>0</v>
          </cell>
          <cell r="FC351">
            <v>0</v>
          </cell>
          <cell r="FD351">
            <v>0</v>
          </cell>
          <cell r="FE351">
            <v>7042</v>
          </cell>
          <cell r="FF351">
            <v>0</v>
          </cell>
          <cell r="FG351">
            <v>10927.15</v>
          </cell>
          <cell r="FH351">
            <v>0</v>
          </cell>
          <cell r="FI351">
            <v>11.535836177474403</v>
          </cell>
          <cell r="FJ351">
            <v>0</v>
          </cell>
          <cell r="FK351">
            <v>122977</v>
          </cell>
          <cell r="FL351">
            <v>0</v>
          </cell>
          <cell r="FM351">
            <v>9333</v>
          </cell>
          <cell r="FN351">
            <v>0</v>
          </cell>
          <cell r="FO351">
            <v>12214</v>
          </cell>
          <cell r="FQ351">
            <v>9333</v>
          </cell>
          <cell r="FS351">
            <v>46850.046661315857</v>
          </cell>
          <cell r="FU351">
            <v>8</v>
          </cell>
          <cell r="FV351">
            <v>0</v>
          </cell>
          <cell r="FW351">
            <v>99398</v>
          </cell>
          <cell r="FX351">
            <v>0</v>
          </cell>
          <cell r="FY351">
            <v>7144</v>
          </cell>
          <cell r="FZ351">
            <v>0</v>
          </cell>
          <cell r="GA351">
            <v>0</v>
          </cell>
          <cell r="GB351">
            <v>0</v>
          </cell>
          <cell r="GC351">
            <v>7144</v>
          </cell>
          <cell r="GE351">
            <v>13793.813610155099</v>
          </cell>
          <cell r="GG351">
            <v>8.4953465015065284</v>
          </cell>
          <cell r="GH351">
            <v>0</v>
          </cell>
          <cell r="GI351">
            <v>116831</v>
          </cell>
          <cell r="GJ351">
            <v>0</v>
          </cell>
          <cell r="GK351">
            <v>7581</v>
          </cell>
          <cell r="GL351">
            <v>0</v>
          </cell>
          <cell r="GM351">
            <v>0</v>
          </cell>
          <cell r="GO351">
            <v>7581</v>
          </cell>
          <cell r="GQ351">
            <v>16772.018863837617</v>
          </cell>
          <cell r="HE351">
            <v>-342</v>
          </cell>
        </row>
        <row r="352">
          <cell r="A352">
            <v>343</v>
          </cell>
          <cell r="B352" t="str">
            <v>WINCHENDON</v>
          </cell>
          <cell r="E352">
            <v>0</v>
          </cell>
          <cell r="F352">
            <v>0</v>
          </cell>
          <cell r="J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F352">
            <v>1</v>
          </cell>
          <cell r="AG352">
            <v>0</v>
          </cell>
          <cell r="AH352">
            <v>5710</v>
          </cell>
          <cell r="AJ352">
            <v>0</v>
          </cell>
          <cell r="AL352">
            <v>5710</v>
          </cell>
          <cell r="AN352">
            <v>0</v>
          </cell>
          <cell r="AO352">
            <v>1</v>
          </cell>
          <cell r="AP352">
            <v>0</v>
          </cell>
          <cell r="AQ352">
            <v>5749</v>
          </cell>
          <cell r="AR352">
            <v>0</v>
          </cell>
          <cell r="AS352">
            <v>0</v>
          </cell>
          <cell r="AT352">
            <v>0</v>
          </cell>
          <cell r="AU352">
            <v>3465</v>
          </cell>
          <cell r="AZ352">
            <v>0</v>
          </cell>
          <cell r="BB352">
            <v>0</v>
          </cell>
          <cell r="BC352">
            <v>2054</v>
          </cell>
          <cell r="BD352">
            <v>3</v>
          </cell>
          <cell r="BE352">
            <v>1.21</v>
          </cell>
          <cell r="BF352">
            <v>0</v>
          </cell>
          <cell r="BG352">
            <v>7979</v>
          </cell>
          <cell r="BH352">
            <v>0</v>
          </cell>
          <cell r="BI352">
            <v>4.96</v>
          </cell>
          <cell r="BJ352">
            <v>0</v>
          </cell>
          <cell r="BK352">
            <v>23660</v>
          </cell>
          <cell r="BL352">
            <v>0</v>
          </cell>
          <cell r="BM352">
            <v>10554</v>
          </cell>
          <cell r="BN352">
            <v>0</v>
          </cell>
          <cell r="BO352">
            <v>6260.6797254234016</v>
          </cell>
          <cell r="BP352">
            <v>4.0776497287797611</v>
          </cell>
          <cell r="BQ352">
            <v>12.261016949152543</v>
          </cell>
          <cell r="BR352">
            <v>0</v>
          </cell>
          <cell r="BS352">
            <v>80263.327924599856</v>
          </cell>
          <cell r="BT352">
            <v>0</v>
          </cell>
          <cell r="BU352">
            <v>9171.2406779661014</v>
          </cell>
          <cell r="BW352">
            <v>0</v>
          </cell>
          <cell r="BY352">
            <v>9171.2406779661014</v>
          </cell>
          <cell r="CA352">
            <v>69203.527924599854</v>
          </cell>
          <cell r="CC352">
            <v>14.762711864406779</v>
          </cell>
          <cell r="CD352">
            <v>0</v>
          </cell>
          <cell r="CE352">
            <v>108609.27118644067</v>
          </cell>
          <cell r="CF352">
            <v>0</v>
          </cell>
          <cell r="CG352">
            <v>11455.864406779661</v>
          </cell>
          <cell r="CH352">
            <v>0</v>
          </cell>
          <cell r="CI352">
            <v>0</v>
          </cell>
          <cell r="CJ352">
            <v>0</v>
          </cell>
          <cell r="CK352">
            <v>11455.864406779661</v>
          </cell>
          <cell r="CL352">
            <v>0</v>
          </cell>
          <cell r="CM352">
            <v>68579.943261840817</v>
          </cell>
          <cell r="CN352">
            <v>0</v>
          </cell>
          <cell r="CO352">
            <v>16.551369863013697</v>
          </cell>
          <cell r="CP352">
            <v>0</v>
          </cell>
          <cell r="CQ352">
            <v>131550.28767123289</v>
          </cell>
          <cell r="CS352">
            <v>13423.160958904109</v>
          </cell>
          <cell r="CU352">
            <v>0</v>
          </cell>
          <cell r="CW352">
            <v>13423.160958904109</v>
          </cell>
          <cell r="CY352">
            <v>62590.016484792213</v>
          </cell>
          <cell r="DA352">
            <v>15.318339100346019</v>
          </cell>
          <cell r="DB352">
            <v>0</v>
          </cell>
          <cell r="DC352">
            <v>141266</v>
          </cell>
          <cell r="DD352">
            <v>0</v>
          </cell>
          <cell r="DE352">
            <v>13005</v>
          </cell>
          <cell r="DF352">
            <v>0</v>
          </cell>
          <cell r="DG352">
            <v>0</v>
          </cell>
          <cell r="DH352">
            <v>0</v>
          </cell>
          <cell r="DI352">
            <v>13005</v>
          </cell>
          <cell r="DJ352">
            <v>0</v>
          </cell>
          <cell r="DK352">
            <v>34819</v>
          </cell>
          <cell r="DL352">
            <v>0</v>
          </cell>
          <cell r="DM352">
            <v>16.298969072164951</v>
          </cell>
          <cell r="DN352">
            <v>0</v>
          </cell>
          <cell r="DO352">
            <v>131079</v>
          </cell>
          <cell r="DQ352">
            <v>12769</v>
          </cell>
          <cell r="DS352">
            <v>19900</v>
          </cell>
          <cell r="DU352">
            <v>12769</v>
          </cell>
          <cell r="DW352">
            <v>15005.833991177153</v>
          </cell>
          <cell r="DY352">
            <v>12.493006993006993</v>
          </cell>
          <cell r="DZ352">
            <v>0</v>
          </cell>
          <cell r="EA352">
            <v>122476</v>
          </cell>
          <cell r="EC352">
            <v>11157</v>
          </cell>
          <cell r="EE352">
            <v>0</v>
          </cell>
          <cell r="EG352">
            <v>11157</v>
          </cell>
          <cell r="EI352">
            <v>3886.2849315068452</v>
          </cell>
          <cell r="EK352">
            <v>15.874125874125873</v>
          </cell>
          <cell r="EL352">
            <v>0</v>
          </cell>
          <cell r="EM352">
            <v>136688</v>
          </cell>
          <cell r="EN352">
            <v>0</v>
          </cell>
          <cell r="EO352">
            <v>12389</v>
          </cell>
          <cell r="EP352">
            <v>0</v>
          </cell>
          <cell r="EQ352">
            <v>21770</v>
          </cell>
          <cell r="ER352">
            <v>0</v>
          </cell>
          <cell r="ES352">
            <v>12389</v>
          </cell>
          <cell r="ET352">
            <v>0</v>
          </cell>
          <cell r="EU352">
            <v>14212</v>
          </cell>
          <cell r="EV352">
            <v>0</v>
          </cell>
          <cell r="EW352">
            <v>18.600694444444443</v>
          </cell>
          <cell r="EX352">
            <v>0</v>
          </cell>
          <cell r="EY352">
            <v>171420</v>
          </cell>
          <cell r="EZ352">
            <v>0</v>
          </cell>
          <cell r="FA352">
            <v>15717</v>
          </cell>
          <cell r="FB352">
            <v>0</v>
          </cell>
          <cell r="FC352">
            <v>10685</v>
          </cell>
          <cell r="FD352">
            <v>0</v>
          </cell>
          <cell r="FE352">
            <v>15717</v>
          </cell>
          <cell r="FF352">
            <v>0</v>
          </cell>
          <cell r="FG352">
            <v>38285</v>
          </cell>
          <cell r="FH352">
            <v>0</v>
          </cell>
          <cell r="FI352">
            <v>20.417241379310344</v>
          </cell>
          <cell r="FJ352">
            <v>0</v>
          </cell>
          <cell r="FK352">
            <v>204586</v>
          </cell>
          <cell r="FL352">
            <v>0</v>
          </cell>
          <cell r="FM352">
            <v>18232</v>
          </cell>
          <cell r="FN352">
            <v>0</v>
          </cell>
          <cell r="FO352">
            <v>0</v>
          </cell>
          <cell r="FQ352">
            <v>18232</v>
          </cell>
          <cell r="FS352">
            <v>43452.258446078835</v>
          </cell>
          <cell r="FU352">
            <v>24.447916666666664</v>
          </cell>
          <cell r="FV352">
            <v>0</v>
          </cell>
          <cell r="FW352">
            <v>279966</v>
          </cell>
          <cell r="FX352">
            <v>0</v>
          </cell>
          <cell r="FY352">
            <v>21832</v>
          </cell>
          <cell r="FZ352">
            <v>0</v>
          </cell>
          <cell r="GA352">
            <v>0</v>
          </cell>
          <cell r="GB352">
            <v>0</v>
          </cell>
          <cell r="GC352">
            <v>21832</v>
          </cell>
          <cell r="GE352">
            <v>93374.518549968241</v>
          </cell>
          <cell r="GG352">
            <v>34.258278145695364</v>
          </cell>
          <cell r="GH352">
            <v>0</v>
          </cell>
          <cell r="GI352">
            <v>377856</v>
          </cell>
          <cell r="GJ352">
            <v>0</v>
          </cell>
          <cell r="GK352">
            <v>29357</v>
          </cell>
          <cell r="GL352">
            <v>0</v>
          </cell>
          <cell r="GM352">
            <v>17145</v>
          </cell>
          <cell r="GO352">
            <v>29357</v>
          </cell>
          <cell r="GQ352">
            <v>94178.450443472975</v>
          </cell>
          <cell r="HE352">
            <v>-343</v>
          </cell>
        </row>
        <row r="353">
          <cell r="A353">
            <v>344</v>
          </cell>
          <cell r="B353" t="str">
            <v>WINCHESTER</v>
          </cell>
          <cell r="E353">
            <v>0</v>
          </cell>
          <cell r="F353">
            <v>0</v>
          </cell>
          <cell r="J353">
            <v>0</v>
          </cell>
          <cell r="K353">
            <v>0</v>
          </cell>
          <cell r="L353">
            <v>0</v>
          </cell>
          <cell r="O353">
            <v>1</v>
          </cell>
          <cell r="P353">
            <v>0</v>
          </cell>
          <cell r="Q353">
            <v>6989</v>
          </cell>
          <cell r="R353">
            <v>0</v>
          </cell>
          <cell r="S353">
            <v>0</v>
          </cell>
          <cell r="U353">
            <v>0</v>
          </cell>
          <cell r="V353">
            <v>2796</v>
          </cell>
          <cell r="W353">
            <v>1</v>
          </cell>
          <cell r="X353">
            <v>0</v>
          </cell>
          <cell r="Y353">
            <v>6909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2764</v>
          </cell>
          <cell r="AF353">
            <v>1</v>
          </cell>
          <cell r="AG353">
            <v>0</v>
          </cell>
          <cell r="AH353">
            <v>7300</v>
          </cell>
          <cell r="AJ353">
            <v>0</v>
          </cell>
          <cell r="AL353">
            <v>391</v>
          </cell>
          <cell r="AN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235</v>
          </cell>
          <cell r="AZ353">
            <v>0</v>
          </cell>
          <cell r="BB353">
            <v>0</v>
          </cell>
          <cell r="BC353">
            <v>139</v>
          </cell>
          <cell r="BD353">
            <v>0</v>
          </cell>
          <cell r="BE353">
            <v>1</v>
          </cell>
          <cell r="BF353">
            <v>0</v>
          </cell>
          <cell r="BG353">
            <v>8491</v>
          </cell>
          <cell r="BH353">
            <v>0</v>
          </cell>
          <cell r="BI353">
            <v>1</v>
          </cell>
          <cell r="BJ353">
            <v>0</v>
          </cell>
          <cell r="BK353">
            <v>8776</v>
          </cell>
          <cell r="BL353">
            <v>0</v>
          </cell>
          <cell r="BM353">
            <v>0</v>
          </cell>
          <cell r="BN353">
            <v>0</v>
          </cell>
          <cell r="BO353">
            <v>1645.4609373906965</v>
          </cell>
          <cell r="BP353">
            <v>1.0717068496287538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W353">
            <v>0</v>
          </cell>
          <cell r="BY353">
            <v>0</v>
          </cell>
          <cell r="CA353">
            <v>3567.4</v>
          </cell>
          <cell r="CE353">
            <v>0</v>
          </cell>
          <cell r="CF353">
            <v>0</v>
          </cell>
          <cell r="CH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114</v>
          </cell>
          <cell r="CN353">
            <v>0</v>
          </cell>
          <cell r="CS353">
            <v>0</v>
          </cell>
          <cell r="CW353">
            <v>0</v>
          </cell>
          <cell r="CY353">
            <v>0</v>
          </cell>
          <cell r="DD353">
            <v>0</v>
          </cell>
          <cell r="DF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U353">
            <v>0</v>
          </cell>
          <cell r="DW353">
            <v>0</v>
          </cell>
          <cell r="EG353">
            <v>0</v>
          </cell>
          <cell r="EI353">
            <v>0</v>
          </cell>
          <cell r="EK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0</v>
          </cell>
          <cell r="FG353">
            <v>0</v>
          </cell>
          <cell r="FH353">
            <v>0</v>
          </cell>
          <cell r="FI353">
            <v>0</v>
          </cell>
          <cell r="FJ353">
            <v>0</v>
          </cell>
          <cell r="FK353">
            <v>0</v>
          </cell>
          <cell r="FL353">
            <v>0</v>
          </cell>
          <cell r="FM353">
            <v>0</v>
          </cell>
          <cell r="FN353">
            <v>0</v>
          </cell>
          <cell r="FO353">
            <v>0</v>
          </cell>
          <cell r="FQ353">
            <v>0</v>
          </cell>
          <cell r="FS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E353">
            <v>0</v>
          </cell>
          <cell r="GG353">
            <v>4.0507006369426755</v>
          </cell>
          <cell r="GH353">
            <v>0</v>
          </cell>
          <cell r="GI353">
            <v>47661</v>
          </cell>
          <cell r="GJ353">
            <v>0</v>
          </cell>
          <cell r="GK353">
            <v>3616</v>
          </cell>
          <cell r="GL353">
            <v>0</v>
          </cell>
          <cell r="GM353">
            <v>0</v>
          </cell>
          <cell r="GO353">
            <v>3616</v>
          </cell>
          <cell r="GQ353">
            <v>45853.908740283638</v>
          </cell>
          <cell r="HE353">
            <v>-344</v>
          </cell>
        </row>
        <row r="354">
          <cell r="A354">
            <v>345</v>
          </cell>
          <cell r="B354" t="str">
            <v>WINDSOR</v>
          </cell>
          <cell r="E354">
            <v>0</v>
          </cell>
          <cell r="F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L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Z354">
            <v>0</v>
          </cell>
          <cell r="BB354">
            <v>0</v>
          </cell>
          <cell r="BC354">
            <v>0</v>
          </cell>
          <cell r="BD354">
            <v>0</v>
          </cell>
          <cell r="BH354">
            <v>0</v>
          </cell>
          <cell r="BL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W354">
            <v>0</v>
          </cell>
          <cell r="BY354">
            <v>0</v>
          </cell>
          <cell r="CA354">
            <v>0</v>
          </cell>
          <cell r="CE354">
            <v>0</v>
          </cell>
          <cell r="CF354">
            <v>0</v>
          </cell>
          <cell r="CH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S354">
            <v>0</v>
          </cell>
          <cell r="CW354">
            <v>0</v>
          </cell>
          <cell r="CY354">
            <v>0</v>
          </cell>
          <cell r="DD354">
            <v>0</v>
          </cell>
          <cell r="DF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U354">
            <v>0</v>
          </cell>
          <cell r="DW354">
            <v>0</v>
          </cell>
          <cell r="EG354">
            <v>0</v>
          </cell>
          <cell r="EI354">
            <v>0</v>
          </cell>
          <cell r="EK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0</v>
          </cell>
          <cell r="ES354">
            <v>0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0</v>
          </cell>
          <cell r="FK354">
            <v>0</v>
          </cell>
          <cell r="FL354">
            <v>0</v>
          </cell>
          <cell r="FM354">
            <v>0</v>
          </cell>
          <cell r="FN354">
            <v>0</v>
          </cell>
          <cell r="FO354">
            <v>0</v>
          </cell>
          <cell r="FQ354">
            <v>0</v>
          </cell>
          <cell r="FS354">
            <v>0</v>
          </cell>
          <cell r="FU354">
            <v>0</v>
          </cell>
          <cell r="FV354">
            <v>0</v>
          </cell>
          <cell r="FW354">
            <v>0</v>
          </cell>
          <cell r="FX354">
            <v>0</v>
          </cell>
          <cell r="FY354">
            <v>0</v>
          </cell>
          <cell r="FZ354">
            <v>0</v>
          </cell>
          <cell r="GA354">
            <v>0</v>
          </cell>
          <cell r="GB354">
            <v>0</v>
          </cell>
          <cell r="GC354">
            <v>0</v>
          </cell>
          <cell r="GE354">
            <v>0</v>
          </cell>
          <cell r="GG354">
            <v>0</v>
          </cell>
          <cell r="GH354">
            <v>0</v>
          </cell>
          <cell r="GI354">
            <v>0</v>
          </cell>
          <cell r="GJ354">
            <v>0</v>
          </cell>
          <cell r="GK354">
            <v>0</v>
          </cell>
          <cell r="GL354">
            <v>0</v>
          </cell>
          <cell r="GM354">
            <v>0</v>
          </cell>
          <cell r="GO354">
            <v>0</v>
          </cell>
          <cell r="GQ354">
            <v>0</v>
          </cell>
          <cell r="HE354">
            <v>-345</v>
          </cell>
        </row>
        <row r="355">
          <cell r="A355">
            <v>346</v>
          </cell>
          <cell r="B355" t="str">
            <v>WINTHROP</v>
          </cell>
          <cell r="E355">
            <v>0</v>
          </cell>
          <cell r="F355">
            <v>0</v>
          </cell>
          <cell r="J355">
            <v>0</v>
          </cell>
          <cell r="K355">
            <v>0</v>
          </cell>
          <cell r="L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1.8</v>
          </cell>
          <cell r="X355">
            <v>0</v>
          </cell>
          <cell r="Y355">
            <v>8562</v>
          </cell>
          <cell r="Z355">
            <v>0</v>
          </cell>
          <cell r="AA355">
            <v>0</v>
          </cell>
          <cell r="AB355">
            <v>0</v>
          </cell>
          <cell r="AC355">
            <v>8562</v>
          </cell>
          <cell r="AD355">
            <v>0</v>
          </cell>
          <cell r="AE355">
            <v>0</v>
          </cell>
          <cell r="AL355">
            <v>5137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3425</v>
          </cell>
          <cell r="AW355">
            <v>1</v>
          </cell>
          <cell r="AY355">
            <v>7187</v>
          </cell>
          <cell r="AZ355">
            <v>0</v>
          </cell>
          <cell r="BA355">
            <v>0</v>
          </cell>
          <cell r="BB355">
            <v>0</v>
          </cell>
          <cell r="BC355">
            <v>6398</v>
          </cell>
          <cell r="BD355">
            <v>9</v>
          </cell>
          <cell r="BE355">
            <v>3</v>
          </cell>
          <cell r="BF355">
            <v>0</v>
          </cell>
          <cell r="BG355">
            <v>22362</v>
          </cell>
          <cell r="BH355">
            <v>0</v>
          </cell>
          <cell r="BI355">
            <v>1.1399999999999999</v>
          </cell>
          <cell r="BJ355">
            <v>0</v>
          </cell>
          <cell r="BK355">
            <v>6930</v>
          </cell>
          <cell r="BL355">
            <v>0</v>
          </cell>
          <cell r="BM355">
            <v>970</v>
          </cell>
          <cell r="BN355">
            <v>0</v>
          </cell>
          <cell r="BO355">
            <v>3664.2674060809468</v>
          </cell>
          <cell r="BP355">
            <v>2.386577759904867</v>
          </cell>
          <cell r="BQ355">
            <v>3.5117845117845126</v>
          </cell>
          <cell r="BR355">
            <v>0</v>
          </cell>
          <cell r="BS355">
            <v>30113.060583482413</v>
          </cell>
          <cell r="BT355">
            <v>0</v>
          </cell>
          <cell r="BU355">
            <v>2624.2962962962965</v>
          </cell>
          <cell r="BW355">
            <v>29.511784511784512</v>
          </cell>
          <cell r="BY355">
            <v>2624.2962962962965</v>
          </cell>
          <cell r="CA355">
            <v>29253.060583482413</v>
          </cell>
          <cell r="CC355">
            <v>4</v>
          </cell>
          <cell r="CD355">
            <v>0</v>
          </cell>
          <cell r="CE355">
            <v>37856</v>
          </cell>
          <cell r="CF355">
            <v>0</v>
          </cell>
          <cell r="CG355">
            <v>3104</v>
          </cell>
          <cell r="CH355">
            <v>0</v>
          </cell>
          <cell r="CI355">
            <v>0</v>
          </cell>
          <cell r="CJ355">
            <v>0</v>
          </cell>
          <cell r="CK355">
            <v>3104</v>
          </cell>
          <cell r="CL355">
            <v>0</v>
          </cell>
          <cell r="CM355">
            <v>21652.939416517587</v>
          </cell>
          <cell r="CN355">
            <v>0</v>
          </cell>
          <cell r="CO355">
            <v>9.6028368794326244</v>
          </cell>
          <cell r="CP355">
            <v>0</v>
          </cell>
          <cell r="CQ355">
            <v>93026.087863272463</v>
          </cell>
          <cell r="CS355">
            <v>7787.9007092198581</v>
          </cell>
          <cell r="CU355">
            <v>0</v>
          </cell>
          <cell r="CW355">
            <v>7787.9007092198581</v>
          </cell>
          <cell r="CY355">
            <v>69089.087863272463</v>
          </cell>
          <cell r="DA355">
            <v>14.347438952090117</v>
          </cell>
          <cell r="DB355">
            <v>0</v>
          </cell>
          <cell r="DC355">
            <v>157970</v>
          </cell>
          <cell r="DD355">
            <v>0</v>
          </cell>
          <cell r="DE355">
            <v>12181</v>
          </cell>
          <cell r="DF355">
            <v>0</v>
          </cell>
          <cell r="DG355">
            <v>0</v>
          </cell>
          <cell r="DH355">
            <v>0</v>
          </cell>
          <cell r="DI355">
            <v>12181</v>
          </cell>
          <cell r="DJ355">
            <v>0</v>
          </cell>
          <cell r="DK355">
            <v>101143</v>
          </cell>
          <cell r="DL355">
            <v>0</v>
          </cell>
          <cell r="DM355">
            <v>18.503311258278146</v>
          </cell>
          <cell r="DN355">
            <v>0</v>
          </cell>
          <cell r="DO355">
            <v>208762</v>
          </cell>
          <cell r="DQ355">
            <v>16345</v>
          </cell>
          <cell r="DS355">
            <v>0</v>
          </cell>
          <cell r="DU355">
            <v>16345</v>
          </cell>
          <cell r="DW355">
            <v>111826.38242734551</v>
          </cell>
          <cell r="DY355">
            <v>19.282799243937895</v>
          </cell>
          <cell r="DZ355">
            <v>0</v>
          </cell>
          <cell r="EA355">
            <v>199282</v>
          </cell>
          <cell r="EC355">
            <v>17221</v>
          </cell>
          <cell r="EE355">
            <v>0</v>
          </cell>
          <cell r="EG355">
            <v>17221</v>
          </cell>
          <cell r="EI355">
            <v>56452.76485469102</v>
          </cell>
          <cell r="EK355">
            <v>15.865334996129697</v>
          </cell>
          <cell r="EL355">
            <v>0</v>
          </cell>
          <cell r="EM355">
            <v>162600</v>
          </cell>
          <cell r="EN355">
            <v>0</v>
          </cell>
          <cell r="EO355">
            <v>14167</v>
          </cell>
          <cell r="EP355">
            <v>0</v>
          </cell>
          <cell r="EQ355">
            <v>0</v>
          </cell>
          <cell r="ER355">
            <v>0</v>
          </cell>
          <cell r="ES355">
            <v>14167</v>
          </cell>
          <cell r="ET355">
            <v>0</v>
          </cell>
          <cell r="EU355">
            <v>20316.8</v>
          </cell>
          <cell r="EV355">
            <v>0</v>
          </cell>
          <cell r="EW355">
            <v>14.551155115511552</v>
          </cell>
          <cell r="EX355">
            <v>0</v>
          </cell>
          <cell r="EY355">
            <v>142529</v>
          </cell>
          <cell r="EZ355">
            <v>0</v>
          </cell>
          <cell r="FA355">
            <v>12994</v>
          </cell>
          <cell r="FB355">
            <v>0</v>
          </cell>
          <cell r="FC355">
            <v>0</v>
          </cell>
          <cell r="FD355">
            <v>0</v>
          </cell>
          <cell r="FE355">
            <v>12994</v>
          </cell>
          <cell r="FF355">
            <v>0</v>
          </cell>
          <cell r="FG355">
            <v>0</v>
          </cell>
          <cell r="FH355">
            <v>0</v>
          </cell>
          <cell r="FI355">
            <v>15.562300319488816</v>
          </cell>
          <cell r="FJ355">
            <v>0</v>
          </cell>
          <cell r="FK355">
            <v>145718</v>
          </cell>
          <cell r="FL355">
            <v>0</v>
          </cell>
          <cell r="FM355">
            <v>12973</v>
          </cell>
          <cell r="FN355">
            <v>0</v>
          </cell>
          <cell r="FO355">
            <v>10977</v>
          </cell>
          <cell r="FQ355">
            <v>12973</v>
          </cell>
          <cell r="FS355">
            <v>3052.0517198481434</v>
          </cell>
          <cell r="FU355">
            <v>14.749322065964556</v>
          </cell>
          <cell r="FV355">
            <v>0</v>
          </cell>
          <cell r="FW355">
            <v>159777</v>
          </cell>
          <cell r="FX355">
            <v>0</v>
          </cell>
          <cell r="FY355">
            <v>13139</v>
          </cell>
          <cell r="FZ355">
            <v>0</v>
          </cell>
          <cell r="GA355">
            <v>0</v>
          </cell>
          <cell r="GB355">
            <v>0</v>
          </cell>
          <cell r="GC355">
            <v>13139</v>
          </cell>
          <cell r="GE355">
            <v>14463.886465687934</v>
          </cell>
          <cell r="GG355">
            <v>16.601941747572816</v>
          </cell>
          <cell r="GH355">
            <v>0</v>
          </cell>
          <cell r="GI355">
            <v>170129</v>
          </cell>
          <cell r="GJ355">
            <v>0</v>
          </cell>
          <cell r="GK355">
            <v>13857</v>
          </cell>
          <cell r="GL355">
            <v>0</v>
          </cell>
          <cell r="GM355">
            <v>12677</v>
          </cell>
          <cell r="GO355">
            <v>13857</v>
          </cell>
          <cell r="GQ355">
            <v>9959.4986105918088</v>
          </cell>
          <cell r="HE355">
            <v>-346</v>
          </cell>
        </row>
        <row r="356">
          <cell r="A356">
            <v>347</v>
          </cell>
          <cell r="B356" t="str">
            <v>WOBURN</v>
          </cell>
          <cell r="E356">
            <v>0</v>
          </cell>
          <cell r="F356">
            <v>0</v>
          </cell>
          <cell r="I356">
            <v>1</v>
          </cell>
          <cell r="J356">
            <v>5826</v>
          </cell>
          <cell r="K356">
            <v>0</v>
          </cell>
          <cell r="L356">
            <v>0</v>
          </cell>
          <cell r="M356">
            <v>0</v>
          </cell>
          <cell r="O356">
            <v>4.18</v>
          </cell>
          <cell r="P356">
            <v>0</v>
          </cell>
          <cell r="Q356">
            <v>25039</v>
          </cell>
          <cell r="R356">
            <v>0</v>
          </cell>
          <cell r="S356">
            <v>0</v>
          </cell>
          <cell r="U356">
            <v>5828</v>
          </cell>
          <cell r="V356">
            <v>0</v>
          </cell>
          <cell r="W356">
            <v>3</v>
          </cell>
          <cell r="X356">
            <v>0</v>
          </cell>
          <cell r="Y356">
            <v>18237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6</v>
          </cell>
          <cell r="AG356">
            <v>0</v>
          </cell>
          <cell r="AH356">
            <v>41325</v>
          </cell>
          <cell r="AJ356">
            <v>0</v>
          </cell>
          <cell r="AL356">
            <v>23088</v>
          </cell>
          <cell r="AN356">
            <v>2116</v>
          </cell>
          <cell r="AO356">
            <v>3.19</v>
          </cell>
          <cell r="AP356">
            <v>0</v>
          </cell>
          <cell r="AQ356">
            <v>24276</v>
          </cell>
          <cell r="AR356">
            <v>0</v>
          </cell>
          <cell r="AS356">
            <v>0</v>
          </cell>
          <cell r="AT356">
            <v>0</v>
          </cell>
          <cell r="AU356">
            <v>13853</v>
          </cell>
          <cell r="AW356">
            <v>4.79</v>
          </cell>
          <cell r="AY356">
            <v>44030</v>
          </cell>
          <cell r="AZ356">
            <v>0</v>
          </cell>
          <cell r="BA356">
            <v>0</v>
          </cell>
          <cell r="BB356">
            <v>0</v>
          </cell>
          <cell r="BC356">
            <v>25807</v>
          </cell>
          <cell r="BD356">
            <v>38</v>
          </cell>
          <cell r="BE356">
            <v>9</v>
          </cell>
          <cell r="BF356">
            <v>0</v>
          </cell>
          <cell r="BG356">
            <v>73840</v>
          </cell>
          <cell r="BH356">
            <v>0</v>
          </cell>
          <cell r="BI356">
            <v>9</v>
          </cell>
          <cell r="BJ356">
            <v>0</v>
          </cell>
          <cell r="BK356">
            <v>75474</v>
          </cell>
          <cell r="BL356">
            <v>0</v>
          </cell>
          <cell r="BM356">
            <v>0</v>
          </cell>
          <cell r="BN356">
            <v>0</v>
          </cell>
          <cell r="BO356">
            <v>8387.4584803243215</v>
          </cell>
          <cell r="BP356">
            <v>5.4628441794520768</v>
          </cell>
          <cell r="BQ356">
            <v>10.118221805172716</v>
          </cell>
          <cell r="BR356">
            <v>0</v>
          </cell>
          <cell r="BS356">
            <v>101390.28474393266</v>
          </cell>
          <cell r="BT356">
            <v>0</v>
          </cell>
          <cell r="BU356">
            <v>7568.4299102691921</v>
          </cell>
          <cell r="BW356">
            <v>0</v>
          </cell>
          <cell r="BY356">
            <v>7568.4299102691921</v>
          </cell>
          <cell r="CA356">
            <v>38820.684743932659</v>
          </cell>
          <cell r="CC356">
            <v>11.072530358027931</v>
          </cell>
          <cell r="CD356">
            <v>0</v>
          </cell>
          <cell r="CE356">
            <v>114461.87950359343</v>
          </cell>
          <cell r="CF356">
            <v>778.48014911460632</v>
          </cell>
          <cell r="CG356">
            <v>8592.2835578296745</v>
          </cell>
          <cell r="CH356">
            <v>49.304566635599258</v>
          </cell>
          <cell r="CI356">
            <v>0</v>
          </cell>
          <cell r="CJ356">
            <v>0</v>
          </cell>
          <cell r="CK356">
            <v>8592.2835578296745</v>
          </cell>
          <cell r="CL356">
            <v>49.304566635599258</v>
          </cell>
          <cell r="CM356">
            <v>29275.594759660773</v>
          </cell>
          <cell r="CN356">
            <v>778</v>
          </cell>
          <cell r="CO356">
            <v>11.003412969283277</v>
          </cell>
          <cell r="CP356">
            <v>0</v>
          </cell>
          <cell r="CQ356">
            <v>112856.01822961796</v>
          </cell>
          <cell r="CS356">
            <v>8923.7679180887371</v>
          </cell>
          <cell r="CU356">
            <v>0</v>
          </cell>
          <cell r="CW356">
            <v>8923.7679180887371</v>
          </cell>
          <cell r="CY356">
            <v>18210</v>
          </cell>
          <cell r="DA356">
            <v>10</v>
          </cell>
          <cell r="DB356">
            <v>0</v>
          </cell>
          <cell r="DC356">
            <v>106144</v>
          </cell>
          <cell r="DD356">
            <v>0</v>
          </cell>
          <cell r="DE356">
            <v>8490</v>
          </cell>
          <cell r="DF356">
            <v>0</v>
          </cell>
          <cell r="DG356">
            <v>0</v>
          </cell>
          <cell r="DH356">
            <v>0</v>
          </cell>
          <cell r="DI356">
            <v>8490</v>
          </cell>
          <cell r="DJ356">
            <v>0</v>
          </cell>
          <cell r="DK356">
            <v>5229</v>
          </cell>
          <cell r="DL356">
            <v>0</v>
          </cell>
          <cell r="DM356">
            <v>7.2145328719723185</v>
          </cell>
          <cell r="DN356">
            <v>0</v>
          </cell>
          <cell r="DO356">
            <v>78560</v>
          </cell>
          <cell r="DQ356">
            <v>6432</v>
          </cell>
          <cell r="DS356">
            <v>0</v>
          </cell>
          <cell r="DU356">
            <v>6432</v>
          </cell>
          <cell r="DW356">
            <v>0</v>
          </cell>
          <cell r="DY356">
            <v>9</v>
          </cell>
          <cell r="DZ356">
            <v>0</v>
          </cell>
          <cell r="EA356">
            <v>102817</v>
          </cell>
          <cell r="EC356">
            <v>8037</v>
          </cell>
          <cell r="EE356">
            <v>0</v>
          </cell>
          <cell r="EG356">
            <v>8037</v>
          </cell>
          <cell r="EI356">
            <v>24257</v>
          </cell>
          <cell r="EK356">
            <v>9.9870129870129869</v>
          </cell>
          <cell r="EL356">
            <v>0</v>
          </cell>
          <cell r="EM356">
            <v>119952</v>
          </cell>
          <cell r="EN356">
            <v>11170</v>
          </cell>
          <cell r="EO356">
            <v>8919</v>
          </cell>
          <cell r="EP356">
            <v>893</v>
          </cell>
          <cell r="EQ356">
            <v>0</v>
          </cell>
          <cell r="ER356">
            <v>0</v>
          </cell>
          <cell r="ES356">
            <v>8919</v>
          </cell>
          <cell r="ET356">
            <v>893</v>
          </cell>
          <cell r="EU356">
            <v>31689.200000000001</v>
          </cell>
          <cell r="EV356">
            <v>-3.637978807091713E-12</v>
          </cell>
          <cell r="EW356">
            <v>11.798912327982094</v>
          </cell>
          <cell r="EX356">
            <v>0</v>
          </cell>
          <cell r="EY356">
            <v>132023</v>
          </cell>
          <cell r="EZ356">
            <v>14271</v>
          </cell>
          <cell r="FA356">
            <v>10420</v>
          </cell>
          <cell r="FB356">
            <v>893</v>
          </cell>
          <cell r="FC356">
            <v>0</v>
          </cell>
          <cell r="FD356">
            <v>0</v>
          </cell>
          <cell r="FE356">
            <v>10420</v>
          </cell>
          <cell r="FF356">
            <v>893</v>
          </cell>
          <cell r="FG356">
            <v>37227.550000000003</v>
          </cell>
          <cell r="FH356">
            <v>0</v>
          </cell>
          <cell r="FI356">
            <v>13.069767441860465</v>
          </cell>
          <cell r="FJ356">
            <v>0</v>
          </cell>
          <cell r="FK356">
            <v>164224</v>
          </cell>
          <cell r="FL356">
            <v>0</v>
          </cell>
          <cell r="FM356">
            <v>11669</v>
          </cell>
          <cell r="FN356">
            <v>0</v>
          </cell>
          <cell r="FO356">
            <v>0</v>
          </cell>
          <cell r="FQ356">
            <v>11669</v>
          </cell>
          <cell r="FS356">
            <v>43446.516109823242</v>
          </cell>
          <cell r="FU356">
            <v>13</v>
          </cell>
          <cell r="FV356">
            <v>0</v>
          </cell>
          <cell r="FW356">
            <v>135792</v>
          </cell>
          <cell r="FX356">
            <v>0</v>
          </cell>
          <cell r="FY356">
            <v>10716</v>
          </cell>
          <cell r="FZ356">
            <v>0</v>
          </cell>
          <cell r="GA356">
            <v>11521</v>
          </cell>
          <cell r="GB356">
            <v>0</v>
          </cell>
          <cell r="GC356">
            <v>10716</v>
          </cell>
          <cell r="GE356">
            <v>18419.82330585329</v>
          </cell>
          <cell r="GG356">
            <v>15.302577052577053</v>
          </cell>
          <cell r="GH356">
            <v>0</v>
          </cell>
          <cell r="GI356">
            <v>199351</v>
          </cell>
          <cell r="GJ356">
            <v>0</v>
          </cell>
          <cell r="GK356">
            <v>12765</v>
          </cell>
          <cell r="GL356">
            <v>0</v>
          </cell>
          <cell r="GM356">
            <v>14617</v>
          </cell>
          <cell r="GO356">
            <v>12765</v>
          </cell>
          <cell r="GQ356">
            <v>61149.127916403093</v>
          </cell>
          <cell r="HE356">
            <v>-347</v>
          </cell>
        </row>
        <row r="357">
          <cell r="A357">
            <v>348</v>
          </cell>
          <cell r="B357" t="str">
            <v>WORCESTER</v>
          </cell>
          <cell r="E357">
            <v>0</v>
          </cell>
          <cell r="F357">
            <v>0</v>
          </cell>
          <cell r="I357">
            <v>512.32000000000005</v>
          </cell>
          <cell r="J357">
            <v>3007322</v>
          </cell>
          <cell r="K357">
            <v>0</v>
          </cell>
          <cell r="L357">
            <v>3521804</v>
          </cell>
          <cell r="M357">
            <v>0</v>
          </cell>
          <cell r="O357">
            <v>661.85</v>
          </cell>
          <cell r="P357">
            <v>0</v>
          </cell>
          <cell r="Q357">
            <v>4204729</v>
          </cell>
          <cell r="R357">
            <v>0</v>
          </cell>
          <cell r="S357">
            <v>61560</v>
          </cell>
          <cell r="U357">
            <v>892844</v>
          </cell>
          <cell r="V357">
            <v>0</v>
          </cell>
          <cell r="W357">
            <v>1027.8399999999999</v>
          </cell>
          <cell r="X357">
            <v>0</v>
          </cell>
          <cell r="Y357">
            <v>6872827</v>
          </cell>
          <cell r="Z357">
            <v>59510</v>
          </cell>
          <cell r="AA357">
            <v>151519</v>
          </cell>
          <cell r="AB357">
            <v>3086</v>
          </cell>
          <cell r="AC357">
            <v>2668098</v>
          </cell>
          <cell r="AD357">
            <v>59510</v>
          </cell>
          <cell r="AE357">
            <v>0</v>
          </cell>
          <cell r="AF357">
            <v>1097.45</v>
          </cell>
          <cell r="AG357">
            <v>0</v>
          </cell>
          <cell r="AH357">
            <v>8122983</v>
          </cell>
          <cell r="AJ357">
            <v>66280</v>
          </cell>
          <cell r="AL357">
            <v>2910525</v>
          </cell>
          <cell r="AN357">
            <v>0</v>
          </cell>
          <cell r="AO357">
            <v>1155.22</v>
          </cell>
          <cell r="AP357">
            <v>0</v>
          </cell>
          <cell r="AQ357">
            <v>8819177</v>
          </cell>
          <cell r="AR357">
            <v>0</v>
          </cell>
          <cell r="AS357">
            <v>53018</v>
          </cell>
          <cell r="AT357">
            <v>0</v>
          </cell>
          <cell r="AU357">
            <v>2489723</v>
          </cell>
          <cell r="AW357">
            <v>1235.55</v>
          </cell>
          <cell r="AY357">
            <v>10524826</v>
          </cell>
          <cell r="AZ357">
            <v>-99985</v>
          </cell>
          <cell r="BA357">
            <v>23306</v>
          </cell>
          <cell r="BB357">
            <v>0</v>
          </cell>
          <cell r="BC357">
            <v>2324844</v>
          </cell>
          <cell r="BD357">
            <v>-85740</v>
          </cell>
          <cell r="BE357">
            <v>1287.29</v>
          </cell>
          <cell r="BF357">
            <v>0</v>
          </cell>
          <cell r="BG357">
            <v>10826168</v>
          </cell>
          <cell r="BH357">
            <v>0</v>
          </cell>
          <cell r="BI357">
            <v>1338.37</v>
          </cell>
          <cell r="BJ357">
            <v>0</v>
          </cell>
          <cell r="BK357">
            <v>11214533</v>
          </cell>
          <cell r="BL357">
            <v>0</v>
          </cell>
          <cell r="BM357">
            <v>42178</v>
          </cell>
          <cell r="BN357">
            <v>0</v>
          </cell>
          <cell r="BO357">
            <v>395008.44235940493</v>
          </cell>
          <cell r="BP357">
            <v>257.27335345267784</v>
          </cell>
          <cell r="BQ357">
            <v>1515.6632072536552</v>
          </cell>
          <cell r="BR357">
            <v>0</v>
          </cell>
          <cell r="BS357">
            <v>11606214.664046761</v>
          </cell>
          <cell r="BT357">
            <v>0</v>
          </cell>
          <cell r="BU357">
            <v>1120798.1568419691</v>
          </cell>
          <cell r="BW357">
            <v>74461.283070508347</v>
          </cell>
          <cell r="BY357">
            <v>1120798.1568419691</v>
          </cell>
          <cell r="CA357">
            <v>765234.4640467607</v>
          </cell>
          <cell r="CC357">
            <v>1637.5667098882366</v>
          </cell>
          <cell r="CD357">
            <v>0</v>
          </cell>
          <cell r="CE357">
            <v>13978662.846862996</v>
          </cell>
          <cell r="CF357">
            <v>0</v>
          </cell>
          <cell r="CG357">
            <v>1264873.9866593012</v>
          </cell>
          <cell r="CH357">
            <v>0</v>
          </cell>
          <cell r="CI357">
            <v>71931.199721906218</v>
          </cell>
          <cell r="CJ357">
            <v>0</v>
          </cell>
          <cell r="CK357">
            <v>1264873.9866593012</v>
          </cell>
          <cell r="CL357">
            <v>0</v>
          </cell>
          <cell r="CM357">
            <v>2802797.1828162353</v>
          </cell>
          <cell r="CN357">
            <v>0</v>
          </cell>
          <cell r="CO357">
            <v>1666.3330511774209</v>
          </cell>
          <cell r="CP357">
            <v>0</v>
          </cell>
          <cell r="CQ357">
            <v>14834876.497814467</v>
          </cell>
          <cell r="CS357">
            <v>1339032.5508361375</v>
          </cell>
          <cell r="CU357">
            <v>77989.487760683987</v>
          </cell>
          <cell r="CW357">
            <v>1339032.5508361375</v>
          </cell>
          <cell r="CY357">
            <v>2436355.6509514712</v>
          </cell>
          <cell r="DA357">
            <v>1940.4669882465244</v>
          </cell>
          <cell r="DB357">
            <v>0</v>
          </cell>
          <cell r="DC357">
            <v>17656074</v>
          </cell>
          <cell r="DD357">
            <v>0</v>
          </cell>
          <cell r="DE357">
            <v>1616544</v>
          </cell>
          <cell r="DF357">
            <v>0</v>
          </cell>
          <cell r="DG357">
            <v>233995</v>
          </cell>
          <cell r="DH357">
            <v>0</v>
          </cell>
          <cell r="DI357">
            <v>1616544</v>
          </cell>
          <cell r="DJ357">
            <v>0</v>
          </cell>
          <cell r="DK357">
            <v>4283905</v>
          </cell>
          <cell r="DL357">
            <v>0</v>
          </cell>
          <cell r="DM357">
            <v>1944.9832372857816</v>
          </cell>
          <cell r="DN357">
            <v>0</v>
          </cell>
          <cell r="DO357">
            <v>19311115</v>
          </cell>
          <cell r="DQ357">
            <v>1722342</v>
          </cell>
          <cell r="DS357">
            <v>87639</v>
          </cell>
          <cell r="DU357">
            <v>1722342</v>
          </cell>
          <cell r="DW357">
            <v>3690244.9616919085</v>
          </cell>
          <cell r="DY357">
            <v>1965.7079802708433</v>
          </cell>
          <cell r="DZ357">
            <v>0</v>
          </cell>
          <cell r="EA357">
            <v>20098530</v>
          </cell>
          <cell r="EC357">
            <v>1739656</v>
          </cell>
          <cell r="EE357">
            <v>121421</v>
          </cell>
          <cell r="EG357">
            <v>1739656</v>
          </cell>
          <cell r="EI357">
            <v>2908918.6008742135</v>
          </cell>
          <cell r="EK357">
            <v>2110.6152755200128</v>
          </cell>
          <cell r="EL357">
            <v>0</v>
          </cell>
          <cell r="EM357">
            <v>21118244</v>
          </cell>
          <cell r="EN357">
            <v>0</v>
          </cell>
          <cell r="EO357">
            <v>1869347</v>
          </cell>
          <cell r="EP357">
            <v>0</v>
          </cell>
          <cell r="EQ357">
            <v>196011</v>
          </cell>
          <cell r="ER357">
            <v>0</v>
          </cell>
          <cell r="ES357">
            <v>1869347</v>
          </cell>
          <cell r="ET357">
            <v>0</v>
          </cell>
          <cell r="EU357">
            <v>2154179.4</v>
          </cell>
          <cell r="EV357">
            <v>0</v>
          </cell>
          <cell r="EW357">
            <v>2150.1422725313496</v>
          </cell>
          <cell r="EX357">
            <v>0</v>
          </cell>
          <cell r="EY357">
            <v>22151381</v>
          </cell>
          <cell r="EZ357">
            <v>0</v>
          </cell>
          <cell r="FA357">
            <v>1905090</v>
          </cell>
          <cell r="FB357">
            <v>0</v>
          </cell>
          <cell r="FC357">
            <v>110412</v>
          </cell>
          <cell r="FD357">
            <v>0</v>
          </cell>
          <cell r="FE357">
            <v>1905090</v>
          </cell>
          <cell r="FF357">
            <v>0</v>
          </cell>
          <cell r="FG357">
            <v>1603031.5</v>
          </cell>
          <cell r="FH357">
            <v>0</v>
          </cell>
          <cell r="FI357">
            <v>2182.0192076265985</v>
          </cell>
          <cell r="FJ357">
            <v>0</v>
          </cell>
          <cell r="FK357">
            <v>23583977</v>
          </cell>
          <cell r="FL357">
            <v>0</v>
          </cell>
          <cell r="FM357">
            <v>1942288</v>
          </cell>
          <cell r="FN357">
            <v>0</v>
          </cell>
          <cell r="FO357">
            <v>79873</v>
          </cell>
          <cell r="FQ357">
            <v>1942288</v>
          </cell>
          <cell r="FS357">
            <v>1862248.0219294655</v>
          </cell>
          <cell r="FU357">
            <v>2046.1512636939663</v>
          </cell>
          <cell r="FV357">
            <v>0</v>
          </cell>
          <cell r="FW357">
            <v>22613827</v>
          </cell>
          <cell r="FX357">
            <v>0</v>
          </cell>
          <cell r="FY357">
            <v>1819777</v>
          </cell>
          <cell r="FZ357">
            <v>0</v>
          </cell>
          <cell r="GA357">
            <v>75482</v>
          </cell>
          <cell r="GB357">
            <v>0</v>
          </cell>
          <cell r="GC357">
            <v>1819777</v>
          </cell>
          <cell r="GE357">
            <v>848348.50130706967</v>
          </cell>
          <cell r="GG357">
            <v>2002.8815045491854</v>
          </cell>
          <cell r="GH357">
            <v>0</v>
          </cell>
          <cell r="GI357">
            <v>22670277</v>
          </cell>
          <cell r="GJ357">
            <v>0</v>
          </cell>
          <cell r="GK357">
            <v>1786353</v>
          </cell>
          <cell r="GL357">
            <v>0</v>
          </cell>
          <cell r="GM357">
            <v>12323</v>
          </cell>
          <cell r="GO357">
            <v>1786353</v>
          </cell>
          <cell r="GQ357">
            <v>54309.669297518129</v>
          </cell>
          <cell r="HE357">
            <v>-348</v>
          </cell>
        </row>
        <row r="358">
          <cell r="A358">
            <v>349</v>
          </cell>
          <cell r="B358" t="str">
            <v>WORTHINGTON</v>
          </cell>
          <cell r="E358">
            <v>0</v>
          </cell>
          <cell r="F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L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Z358">
            <v>0</v>
          </cell>
          <cell r="BB358">
            <v>0</v>
          </cell>
          <cell r="BC358">
            <v>0</v>
          </cell>
          <cell r="BD358">
            <v>0</v>
          </cell>
          <cell r="BH358">
            <v>0</v>
          </cell>
          <cell r="BL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W358">
            <v>0</v>
          </cell>
          <cell r="BY358">
            <v>0</v>
          </cell>
          <cell r="CA358">
            <v>0</v>
          </cell>
          <cell r="CE358">
            <v>0</v>
          </cell>
          <cell r="CF358">
            <v>0</v>
          </cell>
          <cell r="CH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S358">
            <v>0</v>
          </cell>
          <cell r="CW358">
            <v>0</v>
          </cell>
          <cell r="CY358">
            <v>0</v>
          </cell>
          <cell r="DD358">
            <v>0</v>
          </cell>
          <cell r="DF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U358">
            <v>0</v>
          </cell>
          <cell r="DW358">
            <v>0</v>
          </cell>
          <cell r="EG358">
            <v>0</v>
          </cell>
          <cell r="EI358">
            <v>0</v>
          </cell>
          <cell r="EK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0</v>
          </cell>
          <cell r="FQ358">
            <v>0</v>
          </cell>
          <cell r="FS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E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O358">
            <v>0</v>
          </cell>
          <cell r="GQ358">
            <v>0</v>
          </cell>
          <cell r="HE358">
            <v>-349</v>
          </cell>
        </row>
        <row r="359">
          <cell r="A359">
            <v>350</v>
          </cell>
          <cell r="B359" t="str">
            <v>WRENTHAM</v>
          </cell>
          <cell r="C359">
            <v>4</v>
          </cell>
          <cell r="D359">
            <v>16640</v>
          </cell>
          <cell r="E359">
            <v>0</v>
          </cell>
          <cell r="F359">
            <v>16484</v>
          </cell>
          <cell r="G359">
            <v>0</v>
          </cell>
          <cell r="I359">
            <v>4.2</v>
          </cell>
          <cell r="J359">
            <v>21659</v>
          </cell>
          <cell r="K359">
            <v>0</v>
          </cell>
          <cell r="L359">
            <v>6280</v>
          </cell>
          <cell r="M359">
            <v>0</v>
          </cell>
          <cell r="O359">
            <v>9</v>
          </cell>
          <cell r="P359">
            <v>0</v>
          </cell>
          <cell r="Q359">
            <v>44271</v>
          </cell>
          <cell r="R359">
            <v>0</v>
          </cell>
          <cell r="S359">
            <v>0</v>
          </cell>
          <cell r="U359">
            <v>9283</v>
          </cell>
          <cell r="V359">
            <v>0</v>
          </cell>
          <cell r="W359">
            <v>14</v>
          </cell>
          <cell r="X359">
            <v>0</v>
          </cell>
          <cell r="Y359">
            <v>78470</v>
          </cell>
          <cell r="Z359">
            <v>0</v>
          </cell>
          <cell r="AA359">
            <v>0</v>
          </cell>
          <cell r="AB359">
            <v>0</v>
          </cell>
          <cell r="AC359">
            <v>34199</v>
          </cell>
          <cell r="AD359">
            <v>0</v>
          </cell>
          <cell r="AE359">
            <v>0</v>
          </cell>
          <cell r="AF359">
            <v>20</v>
          </cell>
          <cell r="AG359">
            <v>0</v>
          </cell>
          <cell r="AH359">
            <v>110751</v>
          </cell>
          <cell r="AJ359">
            <v>5829</v>
          </cell>
          <cell r="AL359">
            <v>52800</v>
          </cell>
          <cell r="AN359">
            <v>0</v>
          </cell>
          <cell r="AO359">
            <v>17</v>
          </cell>
          <cell r="AP359">
            <v>0</v>
          </cell>
          <cell r="AQ359">
            <v>112795</v>
          </cell>
          <cell r="AR359">
            <v>0</v>
          </cell>
          <cell r="AS359">
            <v>0</v>
          </cell>
          <cell r="AT359">
            <v>0</v>
          </cell>
          <cell r="AU359">
            <v>35092</v>
          </cell>
          <cell r="AW359">
            <v>23.33</v>
          </cell>
          <cell r="AY359">
            <v>157268</v>
          </cell>
          <cell r="AZ359">
            <v>0</v>
          </cell>
          <cell r="BA359">
            <v>0</v>
          </cell>
          <cell r="BB359">
            <v>0</v>
          </cell>
          <cell r="BC359">
            <v>52178</v>
          </cell>
          <cell r="BD359">
            <v>76</v>
          </cell>
          <cell r="BE359">
            <v>23.87</v>
          </cell>
          <cell r="BF359">
            <v>0</v>
          </cell>
          <cell r="BG359">
            <v>161651</v>
          </cell>
          <cell r="BH359">
            <v>0</v>
          </cell>
          <cell r="BI359">
            <v>25</v>
          </cell>
          <cell r="BJ359">
            <v>0</v>
          </cell>
          <cell r="BK359">
            <v>160707</v>
          </cell>
          <cell r="BL359">
            <v>0</v>
          </cell>
          <cell r="BM359">
            <v>6803</v>
          </cell>
          <cell r="BN359">
            <v>0</v>
          </cell>
          <cell r="BO359">
            <v>6245.5697227638902</v>
          </cell>
          <cell r="BP359">
            <v>4.0678084174614924</v>
          </cell>
          <cell r="BQ359">
            <v>25.384083044982699</v>
          </cell>
          <cell r="BR359">
            <v>0</v>
          </cell>
          <cell r="BS359">
            <v>178425.79164864947</v>
          </cell>
          <cell r="BT359">
            <v>0</v>
          </cell>
          <cell r="BU359">
            <v>18239.294117647059</v>
          </cell>
          <cell r="BW359">
            <v>8031.3016836822635</v>
          </cell>
          <cell r="BY359">
            <v>18239.294117647059</v>
          </cell>
          <cell r="CA359">
            <v>19471.991648649466</v>
          </cell>
          <cell r="CC359">
            <v>20</v>
          </cell>
          <cell r="CD359">
            <v>0</v>
          </cell>
          <cell r="CE359">
            <v>154080</v>
          </cell>
          <cell r="CF359">
            <v>0</v>
          </cell>
          <cell r="CG359">
            <v>15520</v>
          </cell>
          <cell r="CH359">
            <v>0</v>
          </cell>
          <cell r="CI359">
            <v>0</v>
          </cell>
          <cell r="CJ359">
            <v>0</v>
          </cell>
          <cell r="CK359">
            <v>15520</v>
          </cell>
          <cell r="CL359">
            <v>0</v>
          </cell>
          <cell r="CM359">
            <v>10631</v>
          </cell>
          <cell r="CN359">
            <v>0</v>
          </cell>
          <cell r="CO359">
            <v>18</v>
          </cell>
          <cell r="CP359">
            <v>0</v>
          </cell>
          <cell r="CQ359">
            <v>138568</v>
          </cell>
          <cell r="CS359">
            <v>14598</v>
          </cell>
          <cell r="CU359">
            <v>0</v>
          </cell>
          <cell r="CW359">
            <v>14598</v>
          </cell>
          <cell r="CY359">
            <v>7088</v>
          </cell>
          <cell r="DA359">
            <v>18.851303344867357</v>
          </cell>
          <cell r="DB359">
            <v>0</v>
          </cell>
          <cell r="DC359">
            <v>162661</v>
          </cell>
          <cell r="DD359">
            <v>0</v>
          </cell>
          <cell r="DE359">
            <v>16005</v>
          </cell>
          <cell r="DF359">
            <v>0</v>
          </cell>
          <cell r="DG359">
            <v>0</v>
          </cell>
          <cell r="DH359">
            <v>0</v>
          </cell>
          <cell r="DI359">
            <v>16005</v>
          </cell>
          <cell r="DJ359">
            <v>0</v>
          </cell>
          <cell r="DK359">
            <v>24093</v>
          </cell>
          <cell r="DL359">
            <v>0</v>
          </cell>
          <cell r="DM359">
            <v>15.930795847750865</v>
          </cell>
          <cell r="DN359">
            <v>0</v>
          </cell>
          <cell r="DO359">
            <v>139133</v>
          </cell>
          <cell r="DQ359">
            <v>13299</v>
          </cell>
          <cell r="DS359">
            <v>9781</v>
          </cell>
          <cell r="DU359">
            <v>13299</v>
          </cell>
          <cell r="DW359">
            <v>14455.8</v>
          </cell>
          <cell r="DY359">
            <v>11.979166666666666</v>
          </cell>
          <cell r="DZ359">
            <v>0</v>
          </cell>
          <cell r="EA359">
            <v>98458</v>
          </cell>
          <cell r="EC359">
            <v>9804</v>
          </cell>
          <cell r="EE359">
            <v>10009</v>
          </cell>
          <cell r="EG359">
            <v>9804</v>
          </cell>
          <cell r="EI359">
            <v>9637.2000000000007</v>
          </cell>
          <cell r="EK359">
            <v>10.877622377622377</v>
          </cell>
          <cell r="EL359">
            <v>0</v>
          </cell>
          <cell r="EM359">
            <v>100705</v>
          </cell>
          <cell r="EN359">
            <v>0</v>
          </cell>
          <cell r="EO359">
            <v>9714</v>
          </cell>
          <cell r="EP359">
            <v>0</v>
          </cell>
          <cell r="EQ359">
            <v>0</v>
          </cell>
          <cell r="ER359">
            <v>0</v>
          </cell>
          <cell r="ES359">
            <v>9714</v>
          </cell>
          <cell r="ET359">
            <v>0</v>
          </cell>
          <cell r="EU359">
            <v>2247</v>
          </cell>
          <cell r="EV359">
            <v>0</v>
          </cell>
          <cell r="EW359">
            <v>7</v>
          </cell>
          <cell r="EX359">
            <v>0</v>
          </cell>
          <cell r="EY359">
            <v>65114</v>
          </cell>
          <cell r="EZ359">
            <v>0</v>
          </cell>
          <cell r="FA359">
            <v>6233</v>
          </cell>
          <cell r="FB359">
            <v>0</v>
          </cell>
          <cell r="FC359">
            <v>0</v>
          </cell>
          <cell r="FD359">
            <v>0</v>
          </cell>
          <cell r="FE359">
            <v>6233</v>
          </cell>
          <cell r="FF359">
            <v>0</v>
          </cell>
          <cell r="FG359">
            <v>561.75</v>
          </cell>
          <cell r="FH359">
            <v>0</v>
          </cell>
          <cell r="FI359">
            <v>6.4966216216216219</v>
          </cell>
          <cell r="FJ359">
            <v>0</v>
          </cell>
          <cell r="FK359">
            <v>71040</v>
          </cell>
          <cell r="FL359">
            <v>0</v>
          </cell>
          <cell r="FM359">
            <v>5741</v>
          </cell>
          <cell r="FN359">
            <v>0</v>
          </cell>
          <cell r="FO359">
            <v>0</v>
          </cell>
          <cell r="FQ359">
            <v>5741</v>
          </cell>
          <cell r="FS359">
            <v>6209.140340371524</v>
          </cell>
          <cell r="FU359">
            <v>8.2041522491349479</v>
          </cell>
          <cell r="FV359">
            <v>0</v>
          </cell>
          <cell r="FW359">
            <v>93599</v>
          </cell>
          <cell r="FX359">
            <v>0</v>
          </cell>
          <cell r="FY359">
            <v>7327</v>
          </cell>
          <cell r="FZ359">
            <v>0</v>
          </cell>
          <cell r="GA359">
            <v>0</v>
          </cell>
          <cell r="GB359">
            <v>0</v>
          </cell>
          <cell r="GC359">
            <v>7327</v>
          </cell>
          <cell r="GE359">
            <v>23952.488063977857</v>
          </cell>
          <cell r="GG359">
            <v>8</v>
          </cell>
          <cell r="GH359">
            <v>0</v>
          </cell>
          <cell r="GI359">
            <v>96328</v>
          </cell>
          <cell r="GJ359">
            <v>0</v>
          </cell>
          <cell r="GK359">
            <v>7144</v>
          </cell>
          <cell r="GL359">
            <v>0</v>
          </cell>
          <cell r="GM359">
            <v>0</v>
          </cell>
          <cell r="GO359">
            <v>7144</v>
          </cell>
          <cell r="GQ359">
            <v>2625.5285653308588</v>
          </cell>
          <cell r="HE359">
            <v>-350</v>
          </cell>
        </row>
        <row r="360">
          <cell r="A360">
            <v>351</v>
          </cell>
          <cell r="B360" t="str">
            <v>YARMOUTH</v>
          </cell>
          <cell r="E360">
            <v>0</v>
          </cell>
          <cell r="F360">
            <v>0</v>
          </cell>
          <cell r="J360">
            <v>0</v>
          </cell>
          <cell r="K360">
            <v>0</v>
          </cell>
          <cell r="L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L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Z360">
            <v>0</v>
          </cell>
          <cell r="BB360">
            <v>0</v>
          </cell>
          <cell r="BC360">
            <v>0</v>
          </cell>
          <cell r="BD360">
            <v>0</v>
          </cell>
          <cell r="BH360">
            <v>0</v>
          </cell>
          <cell r="BL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W360">
            <v>0</v>
          </cell>
          <cell r="BY360">
            <v>0</v>
          </cell>
          <cell r="CA360">
            <v>0</v>
          </cell>
          <cell r="CE360">
            <v>0</v>
          </cell>
          <cell r="CF360">
            <v>0</v>
          </cell>
          <cell r="CH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S360">
            <v>0</v>
          </cell>
          <cell r="CW360">
            <v>0</v>
          </cell>
          <cell r="CY360">
            <v>0</v>
          </cell>
          <cell r="DD360">
            <v>0</v>
          </cell>
          <cell r="DF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U360">
            <v>0</v>
          </cell>
          <cell r="DW360">
            <v>0</v>
          </cell>
          <cell r="EG360">
            <v>0</v>
          </cell>
          <cell r="EI360">
            <v>0</v>
          </cell>
          <cell r="EK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0</v>
          </cell>
          <cell r="FK360">
            <v>0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Q360">
            <v>0</v>
          </cell>
          <cell r="FS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0</v>
          </cell>
          <cell r="FZ360">
            <v>0</v>
          </cell>
          <cell r="GA360">
            <v>0</v>
          </cell>
          <cell r="GB360">
            <v>0</v>
          </cell>
          <cell r="GC360">
            <v>0</v>
          </cell>
          <cell r="GE360">
            <v>0</v>
          </cell>
          <cell r="GG360">
            <v>0</v>
          </cell>
          <cell r="GH360">
            <v>0</v>
          </cell>
          <cell r="GI360">
            <v>0</v>
          </cell>
          <cell r="GJ360">
            <v>0</v>
          </cell>
          <cell r="GK360">
            <v>0</v>
          </cell>
          <cell r="GL360">
            <v>0</v>
          </cell>
          <cell r="GM360">
            <v>0</v>
          </cell>
          <cell r="GO360">
            <v>0</v>
          </cell>
          <cell r="GQ360">
            <v>0</v>
          </cell>
          <cell r="HE360">
            <v>-351</v>
          </cell>
        </row>
        <row r="361">
          <cell r="A361">
            <v>352</v>
          </cell>
          <cell r="B361" t="str">
            <v>DEVENS</v>
          </cell>
          <cell r="E361">
            <v>0</v>
          </cell>
          <cell r="F361">
            <v>0</v>
          </cell>
          <cell r="J361">
            <v>0</v>
          </cell>
          <cell r="K361">
            <v>0</v>
          </cell>
          <cell r="L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L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Z361">
            <v>18124</v>
          </cell>
          <cell r="BB361">
            <v>0</v>
          </cell>
          <cell r="BC361">
            <v>0</v>
          </cell>
          <cell r="BD361">
            <v>16158</v>
          </cell>
          <cell r="BE361">
            <v>3</v>
          </cell>
          <cell r="BF361">
            <v>0</v>
          </cell>
          <cell r="BG361">
            <v>23019</v>
          </cell>
          <cell r="BH361">
            <v>0</v>
          </cell>
          <cell r="BI361">
            <v>5</v>
          </cell>
          <cell r="BJ361">
            <v>0</v>
          </cell>
          <cell r="BK361">
            <v>42650</v>
          </cell>
          <cell r="BL361">
            <v>0</v>
          </cell>
          <cell r="BM361">
            <v>0</v>
          </cell>
          <cell r="BN361">
            <v>0</v>
          </cell>
          <cell r="BO361">
            <v>8011.604810931487</v>
          </cell>
          <cell r="BP361">
            <v>5.2180465408137024</v>
          </cell>
          <cell r="BQ361">
            <v>8</v>
          </cell>
          <cell r="BR361">
            <v>0</v>
          </cell>
          <cell r="BS361">
            <v>63376</v>
          </cell>
          <cell r="BT361">
            <v>0</v>
          </cell>
          <cell r="BU361">
            <v>5984</v>
          </cell>
          <cell r="BW361">
            <v>0</v>
          </cell>
          <cell r="BY361">
            <v>5984</v>
          </cell>
          <cell r="CA361">
            <v>38087.4</v>
          </cell>
          <cell r="CC361">
            <v>12</v>
          </cell>
          <cell r="CD361">
            <v>0</v>
          </cell>
          <cell r="CE361">
            <v>93732</v>
          </cell>
          <cell r="CF361">
            <v>0</v>
          </cell>
          <cell r="CG361">
            <v>9312</v>
          </cell>
          <cell r="CH361">
            <v>0</v>
          </cell>
          <cell r="CI361">
            <v>0</v>
          </cell>
          <cell r="CJ361">
            <v>0</v>
          </cell>
          <cell r="CK361">
            <v>9312</v>
          </cell>
          <cell r="CL361">
            <v>0</v>
          </cell>
          <cell r="CM361">
            <v>43395</v>
          </cell>
          <cell r="CN361">
            <v>0</v>
          </cell>
          <cell r="CO361">
            <v>12</v>
          </cell>
          <cell r="CP361">
            <v>0</v>
          </cell>
          <cell r="CQ361">
            <v>102190</v>
          </cell>
          <cell r="CS361">
            <v>8921</v>
          </cell>
          <cell r="CU361">
            <v>10101</v>
          </cell>
          <cell r="CW361">
            <v>8921</v>
          </cell>
          <cell r="CY361">
            <v>34962</v>
          </cell>
          <cell r="DA361">
            <v>9</v>
          </cell>
          <cell r="DB361">
            <v>0</v>
          </cell>
          <cell r="DC361">
            <v>92871</v>
          </cell>
          <cell r="DD361">
            <v>0</v>
          </cell>
          <cell r="DE361">
            <v>7587</v>
          </cell>
          <cell r="DF361">
            <v>0</v>
          </cell>
          <cell r="DG361">
            <v>0</v>
          </cell>
          <cell r="DH361">
            <v>0</v>
          </cell>
          <cell r="DI361">
            <v>7587</v>
          </cell>
          <cell r="DJ361">
            <v>0</v>
          </cell>
          <cell r="DK361">
            <v>17217</v>
          </cell>
          <cell r="DL361">
            <v>0</v>
          </cell>
          <cell r="DM361">
            <v>9</v>
          </cell>
          <cell r="DN361">
            <v>0</v>
          </cell>
          <cell r="DO361">
            <v>96894</v>
          </cell>
          <cell r="DQ361">
            <v>8037</v>
          </cell>
          <cell r="DS361">
            <v>0</v>
          </cell>
          <cell r="DU361">
            <v>8037</v>
          </cell>
          <cell r="DW361">
            <v>7406.2</v>
          </cell>
          <cell r="DY361">
            <v>7</v>
          </cell>
          <cell r="DZ361">
            <v>0</v>
          </cell>
          <cell r="EA361">
            <v>82257</v>
          </cell>
          <cell r="EC361">
            <v>6251</v>
          </cell>
          <cell r="EE361">
            <v>0</v>
          </cell>
          <cell r="EG361">
            <v>6251</v>
          </cell>
          <cell r="EI361">
            <v>2413.8000000000002</v>
          </cell>
          <cell r="EK361">
            <v>5</v>
          </cell>
          <cell r="EL361">
            <v>0</v>
          </cell>
          <cell r="EM361">
            <v>61685</v>
          </cell>
          <cell r="EN361">
            <v>0</v>
          </cell>
          <cell r="EO361">
            <v>4465</v>
          </cell>
          <cell r="EP361">
            <v>0</v>
          </cell>
          <cell r="EQ361">
            <v>0</v>
          </cell>
          <cell r="ER361">
            <v>0</v>
          </cell>
          <cell r="ES361">
            <v>4465</v>
          </cell>
          <cell r="ET361">
            <v>0</v>
          </cell>
          <cell r="EU361">
            <v>1609.2</v>
          </cell>
          <cell r="EV361">
            <v>0</v>
          </cell>
          <cell r="EW361">
            <v>3.22887323943662</v>
          </cell>
          <cell r="EX361">
            <v>0</v>
          </cell>
          <cell r="EY361">
            <v>41804</v>
          </cell>
          <cell r="EZ361">
            <v>0</v>
          </cell>
          <cell r="FA361">
            <v>2883</v>
          </cell>
          <cell r="FB361">
            <v>0</v>
          </cell>
          <cell r="FC361">
            <v>0</v>
          </cell>
          <cell r="FD361">
            <v>0</v>
          </cell>
          <cell r="FE361">
            <v>2883</v>
          </cell>
          <cell r="FF361">
            <v>0</v>
          </cell>
          <cell r="FG361">
            <v>0</v>
          </cell>
          <cell r="FH361">
            <v>0</v>
          </cell>
          <cell r="FI361">
            <v>1</v>
          </cell>
          <cell r="FJ361">
            <v>0</v>
          </cell>
          <cell r="FK361">
            <v>13480</v>
          </cell>
          <cell r="FL361">
            <v>0</v>
          </cell>
          <cell r="FM361">
            <v>893</v>
          </cell>
          <cell r="FN361">
            <v>0</v>
          </cell>
          <cell r="FO361">
            <v>0</v>
          </cell>
          <cell r="FQ361">
            <v>893</v>
          </cell>
          <cell r="FS361">
            <v>0</v>
          </cell>
          <cell r="FU361">
            <v>1</v>
          </cell>
          <cell r="FV361">
            <v>0</v>
          </cell>
          <cell r="FW361">
            <v>13679</v>
          </cell>
          <cell r="FX361">
            <v>0</v>
          </cell>
          <cell r="FY361">
            <v>893</v>
          </cell>
          <cell r="FZ361">
            <v>0</v>
          </cell>
          <cell r="GA361">
            <v>0</v>
          </cell>
          <cell r="GB361">
            <v>0</v>
          </cell>
          <cell r="GC361">
            <v>893</v>
          </cell>
          <cell r="GE361">
            <v>193.74427642722083</v>
          </cell>
          <cell r="GG361">
            <v>2</v>
          </cell>
          <cell r="GH361">
            <v>0</v>
          </cell>
          <cell r="GI361">
            <v>14383</v>
          </cell>
          <cell r="GJ361">
            <v>0</v>
          </cell>
          <cell r="GK361">
            <v>893</v>
          </cell>
          <cell r="GL361">
            <v>0</v>
          </cell>
          <cell r="GM361">
            <v>15276</v>
          </cell>
          <cell r="GO361">
            <v>893</v>
          </cell>
          <cell r="GQ361">
            <v>677.30747892741829</v>
          </cell>
          <cell r="HE361">
            <v>-352</v>
          </cell>
        </row>
        <row r="362">
          <cell r="A362">
            <v>353</v>
          </cell>
          <cell r="B362" t="str">
            <v>SOUTHFIELD</v>
          </cell>
          <cell r="EZ362">
            <v>0</v>
          </cell>
          <cell r="FB362">
            <v>0</v>
          </cell>
          <cell r="FD362">
            <v>0</v>
          </cell>
          <cell r="FF362">
            <v>0</v>
          </cell>
          <cell r="FH362">
            <v>0</v>
          </cell>
          <cell r="FI362">
            <v>0</v>
          </cell>
          <cell r="FJ362">
            <v>0</v>
          </cell>
          <cell r="FK362">
            <v>0</v>
          </cell>
          <cell r="FL362">
            <v>0</v>
          </cell>
          <cell r="FM362">
            <v>0</v>
          </cell>
          <cell r="FN362">
            <v>0</v>
          </cell>
          <cell r="FO362">
            <v>0</v>
          </cell>
          <cell r="FQ362">
            <v>0</v>
          </cell>
          <cell r="FS362">
            <v>0</v>
          </cell>
          <cell r="FU362">
            <v>0</v>
          </cell>
          <cell r="FV362">
            <v>0</v>
          </cell>
          <cell r="FW362">
            <v>0</v>
          </cell>
          <cell r="FX362">
            <v>0</v>
          </cell>
          <cell r="FY362">
            <v>0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E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0</v>
          </cell>
          <cell r="GM362">
            <v>0</v>
          </cell>
          <cell r="GO362">
            <v>0</v>
          </cell>
          <cell r="GQ362">
            <v>0</v>
          </cell>
          <cell r="HE362">
            <v>-353</v>
          </cell>
        </row>
        <row r="363">
          <cell r="A363">
            <v>406</v>
          </cell>
          <cell r="B363" t="str">
            <v>NORTHAMPTON SMITH</v>
          </cell>
          <cell r="E363">
            <v>0</v>
          </cell>
          <cell r="F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50099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L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Z363">
            <v>0</v>
          </cell>
          <cell r="BB363">
            <v>0</v>
          </cell>
          <cell r="BC363">
            <v>0</v>
          </cell>
          <cell r="BD363">
            <v>0</v>
          </cell>
          <cell r="BH363">
            <v>0</v>
          </cell>
          <cell r="BL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W363">
            <v>0</v>
          </cell>
          <cell r="BY363">
            <v>0</v>
          </cell>
          <cell r="CA363">
            <v>0</v>
          </cell>
          <cell r="CE363">
            <v>0</v>
          </cell>
          <cell r="CF363">
            <v>0</v>
          </cell>
          <cell r="CH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S363">
            <v>0</v>
          </cell>
          <cell r="CW363">
            <v>0</v>
          </cell>
          <cell r="CY363">
            <v>0</v>
          </cell>
          <cell r="DD363">
            <v>0</v>
          </cell>
          <cell r="DF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U363">
            <v>0</v>
          </cell>
          <cell r="DW363">
            <v>0</v>
          </cell>
          <cell r="EG363">
            <v>0</v>
          </cell>
          <cell r="EI363">
            <v>0</v>
          </cell>
          <cell r="EK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0</v>
          </cell>
          <cell r="FL363">
            <v>0</v>
          </cell>
          <cell r="FM363">
            <v>0</v>
          </cell>
          <cell r="FN363">
            <v>0</v>
          </cell>
          <cell r="FO363">
            <v>0</v>
          </cell>
          <cell r="FQ363">
            <v>0</v>
          </cell>
          <cell r="FS363">
            <v>0</v>
          </cell>
          <cell r="FU363">
            <v>0</v>
          </cell>
          <cell r="FV363">
            <v>0</v>
          </cell>
          <cell r="FW363">
            <v>0</v>
          </cell>
          <cell r="FX363">
            <v>0</v>
          </cell>
          <cell r="FY363">
            <v>0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E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0</v>
          </cell>
          <cell r="GM363">
            <v>0</v>
          </cell>
          <cell r="GO363">
            <v>0</v>
          </cell>
          <cell r="GQ363">
            <v>0</v>
          </cell>
          <cell r="HE363">
            <v>-406</v>
          </cell>
        </row>
        <row r="364">
          <cell r="A364">
            <v>600</v>
          </cell>
          <cell r="B364" t="str">
            <v>ACTON BOXBOROUGH</v>
          </cell>
          <cell r="C364">
            <v>17.93</v>
          </cell>
          <cell r="D364">
            <v>119055</v>
          </cell>
          <cell r="E364">
            <v>0</v>
          </cell>
          <cell r="F364">
            <v>0</v>
          </cell>
          <cell r="G364">
            <v>59528</v>
          </cell>
          <cell r="I364">
            <v>17</v>
          </cell>
          <cell r="J364">
            <v>125239</v>
          </cell>
          <cell r="K364">
            <v>0</v>
          </cell>
          <cell r="L364">
            <v>0</v>
          </cell>
          <cell r="O364">
            <v>24.98</v>
          </cell>
          <cell r="P364">
            <v>0</v>
          </cell>
          <cell r="Q364">
            <v>179258</v>
          </cell>
          <cell r="R364">
            <v>0</v>
          </cell>
          <cell r="S364">
            <v>0</v>
          </cell>
          <cell r="U364">
            <v>0</v>
          </cell>
          <cell r="V364">
            <v>71694</v>
          </cell>
          <cell r="W364">
            <v>28.25</v>
          </cell>
          <cell r="X364">
            <v>0</v>
          </cell>
          <cell r="Y364">
            <v>197019</v>
          </cell>
          <cell r="Z364">
            <v>0</v>
          </cell>
          <cell r="AA364">
            <v>5816</v>
          </cell>
          <cell r="AB364">
            <v>0</v>
          </cell>
          <cell r="AC364">
            <v>17761</v>
          </cell>
          <cell r="AD364">
            <v>0</v>
          </cell>
          <cell r="AF364">
            <v>27.49</v>
          </cell>
          <cell r="AG364">
            <v>0</v>
          </cell>
          <cell r="AH364">
            <v>202244</v>
          </cell>
          <cell r="AJ364">
            <v>0</v>
          </cell>
          <cell r="AL364">
            <v>15882</v>
          </cell>
          <cell r="AN364">
            <v>0</v>
          </cell>
          <cell r="AO364">
            <v>33.229999999999997</v>
          </cell>
          <cell r="AP364">
            <v>0</v>
          </cell>
          <cell r="AQ364">
            <v>261155</v>
          </cell>
          <cell r="AR364">
            <v>0</v>
          </cell>
          <cell r="AS364">
            <v>0</v>
          </cell>
          <cell r="AT364">
            <v>0</v>
          </cell>
          <cell r="AU364">
            <v>69151</v>
          </cell>
          <cell r="AW364">
            <v>29</v>
          </cell>
          <cell r="AY364">
            <v>243078</v>
          </cell>
          <cell r="AZ364">
            <v>0</v>
          </cell>
          <cell r="BA364">
            <v>0</v>
          </cell>
          <cell r="BB364">
            <v>0</v>
          </cell>
          <cell r="BC364">
            <v>33327</v>
          </cell>
          <cell r="BD364">
            <v>49</v>
          </cell>
          <cell r="BE364">
            <v>28</v>
          </cell>
          <cell r="BF364">
            <v>0</v>
          </cell>
          <cell r="BG364">
            <v>221620</v>
          </cell>
          <cell r="BH364">
            <v>0</v>
          </cell>
          <cell r="BI364">
            <v>31</v>
          </cell>
          <cell r="BJ364">
            <v>0</v>
          </cell>
          <cell r="BK364">
            <v>246856</v>
          </cell>
          <cell r="BL364">
            <v>0</v>
          </cell>
          <cell r="BM364">
            <v>0</v>
          </cell>
          <cell r="BN364">
            <v>0</v>
          </cell>
          <cell r="BO364">
            <v>7718.9479173157124</v>
          </cell>
          <cell r="BP364">
            <v>5.0274358794786167</v>
          </cell>
          <cell r="BQ364">
            <v>32.454167051010053</v>
          </cell>
          <cell r="BR364">
            <v>0</v>
          </cell>
          <cell r="BS364">
            <v>285444.45056641736</v>
          </cell>
          <cell r="BT364">
            <v>0</v>
          </cell>
          <cell r="BU364">
            <v>23527.716954155519</v>
          </cell>
          <cell r="BW364">
            <v>9812.9232622936288</v>
          </cell>
          <cell r="BY364">
            <v>23527.716954155519</v>
          </cell>
          <cell r="CA364">
            <v>53730.050566417362</v>
          </cell>
          <cell r="CC364">
            <v>30.53125</v>
          </cell>
          <cell r="CD364">
            <v>0</v>
          </cell>
          <cell r="CE364">
            <v>285387.875</v>
          </cell>
          <cell r="CF364">
            <v>0</v>
          </cell>
          <cell r="CG364">
            <v>23692.25</v>
          </cell>
          <cell r="CH364">
            <v>0</v>
          </cell>
          <cell r="CI364">
            <v>0</v>
          </cell>
          <cell r="CJ364">
            <v>0</v>
          </cell>
          <cell r="CK364">
            <v>23692.25</v>
          </cell>
          <cell r="CL364">
            <v>0</v>
          </cell>
          <cell r="CM364">
            <v>33247</v>
          </cell>
          <cell r="CN364">
            <v>0</v>
          </cell>
          <cell r="CO364">
            <v>26</v>
          </cell>
          <cell r="CP364">
            <v>0</v>
          </cell>
          <cell r="CQ364">
            <v>242822</v>
          </cell>
          <cell r="CS364">
            <v>21086</v>
          </cell>
          <cell r="CU364">
            <v>0</v>
          </cell>
          <cell r="CW364">
            <v>21086</v>
          </cell>
          <cell r="CY364">
            <v>15435</v>
          </cell>
          <cell r="DA364">
            <v>32</v>
          </cell>
          <cell r="DB364">
            <v>0</v>
          </cell>
          <cell r="DC364">
            <v>292210</v>
          </cell>
          <cell r="DD364">
            <v>0</v>
          </cell>
          <cell r="DE364">
            <v>24459</v>
          </cell>
          <cell r="DF364">
            <v>0</v>
          </cell>
          <cell r="DG364">
            <v>32805</v>
          </cell>
          <cell r="DH364">
            <v>0</v>
          </cell>
          <cell r="DI364">
            <v>24459</v>
          </cell>
          <cell r="DJ364">
            <v>0</v>
          </cell>
          <cell r="DK364">
            <v>49388</v>
          </cell>
          <cell r="DL364">
            <v>0</v>
          </cell>
          <cell r="DM364">
            <v>28.952861952861952</v>
          </cell>
          <cell r="DN364">
            <v>0</v>
          </cell>
          <cell r="DO364">
            <v>301610</v>
          </cell>
          <cell r="DQ364">
            <v>25855</v>
          </cell>
          <cell r="DS364">
            <v>0</v>
          </cell>
          <cell r="DU364">
            <v>25855</v>
          </cell>
          <cell r="DW364">
            <v>39032.800000000003</v>
          </cell>
          <cell r="DY364">
            <v>29.506802721088434</v>
          </cell>
          <cell r="DZ364">
            <v>0</v>
          </cell>
          <cell r="EA364">
            <v>281707</v>
          </cell>
          <cell r="EC364">
            <v>23670</v>
          </cell>
          <cell r="EE364">
            <v>38200</v>
          </cell>
          <cell r="EG364">
            <v>23670</v>
          </cell>
          <cell r="EI364">
            <v>25395.200000000001</v>
          </cell>
          <cell r="EK364">
            <v>28.681818181818183</v>
          </cell>
          <cell r="EL364">
            <v>0</v>
          </cell>
          <cell r="EM364">
            <v>317010</v>
          </cell>
          <cell r="EN364">
            <v>0</v>
          </cell>
          <cell r="EO364">
            <v>25612</v>
          </cell>
          <cell r="EP364">
            <v>0</v>
          </cell>
          <cell r="EQ364">
            <v>0</v>
          </cell>
          <cell r="ER364">
            <v>0</v>
          </cell>
          <cell r="ES364">
            <v>25612</v>
          </cell>
          <cell r="ET364">
            <v>0</v>
          </cell>
          <cell r="EU364">
            <v>39063</v>
          </cell>
          <cell r="EV364">
            <v>0</v>
          </cell>
          <cell r="EW364">
            <v>30</v>
          </cell>
          <cell r="EX364">
            <v>0</v>
          </cell>
          <cell r="EY364">
            <v>303654</v>
          </cell>
          <cell r="EZ364">
            <v>0</v>
          </cell>
          <cell r="FA364">
            <v>25897</v>
          </cell>
          <cell r="FB364">
            <v>0</v>
          </cell>
          <cell r="FC364">
            <v>11337</v>
          </cell>
          <cell r="FD364">
            <v>0</v>
          </cell>
          <cell r="FE364">
            <v>25897</v>
          </cell>
          <cell r="FF364">
            <v>0</v>
          </cell>
          <cell r="FG364">
            <v>8825.75</v>
          </cell>
          <cell r="FH364">
            <v>0</v>
          </cell>
          <cell r="FI364">
            <v>35.682593856655288</v>
          </cell>
          <cell r="FJ364">
            <v>0</v>
          </cell>
          <cell r="FK364">
            <v>377914</v>
          </cell>
          <cell r="FL364">
            <v>0</v>
          </cell>
          <cell r="FM364">
            <v>31863</v>
          </cell>
          <cell r="FN364">
            <v>0</v>
          </cell>
          <cell r="FO364">
            <v>0</v>
          </cell>
          <cell r="FQ364">
            <v>31863</v>
          </cell>
          <cell r="FS364">
            <v>79517.719091368097</v>
          </cell>
          <cell r="FU364">
            <v>37.517361111111114</v>
          </cell>
          <cell r="FV364">
            <v>0</v>
          </cell>
          <cell r="FW364">
            <v>403913</v>
          </cell>
          <cell r="FX364">
            <v>0</v>
          </cell>
          <cell r="FY364">
            <v>32562</v>
          </cell>
          <cell r="FZ364">
            <v>0</v>
          </cell>
          <cell r="GA364">
            <v>12783</v>
          </cell>
          <cell r="GB364">
            <v>0</v>
          </cell>
          <cell r="GC364">
            <v>32562</v>
          </cell>
          <cell r="GE364">
            <v>51979.690866232224</v>
          </cell>
          <cell r="GG364">
            <v>29.933566433566433</v>
          </cell>
          <cell r="GH364">
            <v>0</v>
          </cell>
          <cell r="GI364">
            <v>347628</v>
          </cell>
          <cell r="GJ364">
            <v>0</v>
          </cell>
          <cell r="GK364">
            <v>25810</v>
          </cell>
          <cell r="GL364">
            <v>0</v>
          </cell>
          <cell r="GM364">
            <v>13185</v>
          </cell>
          <cell r="GO364">
            <v>25810</v>
          </cell>
          <cell r="GQ364">
            <v>0</v>
          </cell>
          <cell r="HE364">
            <v>-600</v>
          </cell>
        </row>
        <row r="365">
          <cell r="A365">
            <v>603</v>
          </cell>
          <cell r="B365" t="str">
            <v>ADAMS CHESHIRE</v>
          </cell>
          <cell r="E365">
            <v>0</v>
          </cell>
          <cell r="F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31178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L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Z365">
            <v>0</v>
          </cell>
          <cell r="BB365">
            <v>0</v>
          </cell>
          <cell r="BC365">
            <v>0</v>
          </cell>
          <cell r="BD365">
            <v>0</v>
          </cell>
          <cell r="BH365">
            <v>0</v>
          </cell>
          <cell r="BL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9.2949152542372868</v>
          </cell>
          <cell r="BR365">
            <v>0</v>
          </cell>
          <cell r="BS365">
            <v>66151.94915254238</v>
          </cell>
          <cell r="BT365">
            <v>0</v>
          </cell>
          <cell r="BU365">
            <v>6204.5966101694949</v>
          </cell>
          <cell r="BW365">
            <v>8723</v>
          </cell>
          <cell r="BY365">
            <v>6204.5966101694949</v>
          </cell>
          <cell r="CA365">
            <v>66151.94915254238</v>
          </cell>
          <cell r="CC365">
            <v>40.70163934426229</v>
          </cell>
          <cell r="CD365">
            <v>0</v>
          </cell>
          <cell r="CE365">
            <v>320973.75081967213</v>
          </cell>
          <cell r="CF365">
            <v>0</v>
          </cell>
          <cell r="CG365">
            <v>28544.078688524591</v>
          </cell>
          <cell r="CH365">
            <v>0</v>
          </cell>
          <cell r="CI365">
            <v>37229.147540983606</v>
          </cell>
          <cell r="CJ365">
            <v>0</v>
          </cell>
          <cell r="CK365">
            <v>28544.078688524591</v>
          </cell>
          <cell r="CL365">
            <v>0</v>
          </cell>
          <cell r="CM365">
            <v>294512.80166712974</v>
          </cell>
          <cell r="CN365">
            <v>0</v>
          </cell>
          <cell r="CO365">
            <v>67.833887043189378</v>
          </cell>
          <cell r="CP365">
            <v>0</v>
          </cell>
          <cell r="CQ365">
            <v>626367.18936877069</v>
          </cell>
          <cell r="CS365">
            <v>54202.28239202658</v>
          </cell>
          <cell r="CU365">
            <v>10183</v>
          </cell>
          <cell r="CW365">
            <v>54202.28239202658</v>
          </cell>
          <cell r="CY365">
            <v>484747.43854909856</v>
          </cell>
          <cell r="DA365">
            <v>66.375</v>
          </cell>
          <cell r="DB365">
            <v>0</v>
          </cell>
          <cell r="DC365">
            <v>627842</v>
          </cell>
          <cell r="DD365">
            <v>0</v>
          </cell>
          <cell r="DE365">
            <v>56352</v>
          </cell>
          <cell r="DF365">
            <v>0</v>
          </cell>
          <cell r="DG365">
            <v>0</v>
          </cell>
          <cell r="DH365">
            <v>0</v>
          </cell>
          <cell r="DI365">
            <v>56352</v>
          </cell>
          <cell r="DJ365">
            <v>0</v>
          </cell>
          <cell r="DK365">
            <v>286640</v>
          </cell>
          <cell r="DL365">
            <v>0</v>
          </cell>
          <cell r="DM365">
            <v>61.119601328903656</v>
          </cell>
          <cell r="DN365">
            <v>0</v>
          </cell>
          <cell r="DO365">
            <v>608392</v>
          </cell>
          <cell r="DQ365">
            <v>51991</v>
          </cell>
          <cell r="DS365">
            <v>32898</v>
          </cell>
          <cell r="DU365">
            <v>51991</v>
          </cell>
          <cell r="DW365">
            <v>123042.26179837702</v>
          </cell>
          <cell r="DY365">
            <v>59.983388704318941</v>
          </cell>
          <cell r="DZ365">
            <v>0</v>
          </cell>
          <cell r="EA365">
            <v>587240</v>
          </cell>
          <cell r="EC365">
            <v>52671</v>
          </cell>
          <cell r="EE365">
            <v>10849</v>
          </cell>
          <cell r="EG365">
            <v>52671</v>
          </cell>
          <cell r="EI365">
            <v>589.92425249172379</v>
          </cell>
          <cell r="EK365">
            <v>74.098684210526301</v>
          </cell>
          <cell r="EL365">
            <v>0</v>
          </cell>
          <cell r="EM365">
            <v>794339</v>
          </cell>
          <cell r="EN365">
            <v>0</v>
          </cell>
          <cell r="EO365">
            <v>66169</v>
          </cell>
          <cell r="EP365">
            <v>0</v>
          </cell>
          <cell r="EQ365">
            <v>0</v>
          </cell>
          <cell r="ER365">
            <v>0</v>
          </cell>
          <cell r="ES365">
            <v>66169</v>
          </cell>
          <cell r="ET365">
            <v>0</v>
          </cell>
          <cell r="EU365">
            <v>207099</v>
          </cell>
          <cell r="EV365">
            <v>0</v>
          </cell>
          <cell r="EW365">
            <v>74.797342192691033</v>
          </cell>
          <cell r="EX365">
            <v>0</v>
          </cell>
          <cell r="EY365">
            <v>778053</v>
          </cell>
          <cell r="EZ365">
            <v>0</v>
          </cell>
          <cell r="FA365">
            <v>65411</v>
          </cell>
          <cell r="FB365">
            <v>0</v>
          </cell>
          <cell r="FC365">
            <v>17828</v>
          </cell>
          <cell r="FD365">
            <v>0</v>
          </cell>
          <cell r="FE365">
            <v>65411</v>
          </cell>
          <cell r="FF365">
            <v>0</v>
          </cell>
          <cell r="FG365">
            <v>51774.75</v>
          </cell>
          <cell r="FH365">
            <v>0</v>
          </cell>
          <cell r="FI365">
            <v>80.592715231788077</v>
          </cell>
          <cell r="FJ365">
            <v>0</v>
          </cell>
          <cell r="FK365">
            <v>916141</v>
          </cell>
          <cell r="FL365">
            <v>0</v>
          </cell>
          <cell r="FM365">
            <v>71468</v>
          </cell>
          <cell r="FN365">
            <v>0</v>
          </cell>
          <cell r="FO365">
            <v>6906</v>
          </cell>
          <cell r="FQ365">
            <v>71468</v>
          </cell>
          <cell r="FS365">
            <v>181709.29215195923</v>
          </cell>
          <cell r="FU365">
            <v>65.575250836120404</v>
          </cell>
          <cell r="FV365">
            <v>0</v>
          </cell>
          <cell r="FW365">
            <v>700030</v>
          </cell>
          <cell r="FX365">
            <v>0</v>
          </cell>
          <cell r="FY365">
            <v>55880</v>
          </cell>
          <cell r="FZ365">
            <v>0</v>
          </cell>
          <cell r="GA365">
            <v>36240</v>
          </cell>
          <cell r="GB365">
            <v>0</v>
          </cell>
          <cell r="GC365">
            <v>55880</v>
          </cell>
          <cell r="GE365">
            <v>84017.594908395826</v>
          </cell>
          <cell r="GG365">
            <v>62.030303030303031</v>
          </cell>
          <cell r="GH365">
            <v>0</v>
          </cell>
          <cell r="GI365">
            <v>732084</v>
          </cell>
          <cell r="GJ365">
            <v>0</v>
          </cell>
          <cell r="GK365">
            <v>55267</v>
          </cell>
          <cell r="GL365">
            <v>0</v>
          </cell>
          <cell r="GM365">
            <v>1799</v>
          </cell>
          <cell r="GO365">
            <v>55267</v>
          </cell>
          <cell r="GQ365">
            <v>30838.656149914012</v>
          </cell>
          <cell r="HE365">
            <v>-603</v>
          </cell>
        </row>
        <row r="366">
          <cell r="A366">
            <v>605</v>
          </cell>
          <cell r="B366" t="str">
            <v>AMHERST PELHAM</v>
          </cell>
          <cell r="E366">
            <v>0</v>
          </cell>
          <cell r="F366">
            <v>0</v>
          </cell>
          <cell r="I366">
            <v>10.31</v>
          </cell>
          <cell r="J366">
            <v>62345</v>
          </cell>
          <cell r="K366">
            <v>0</v>
          </cell>
          <cell r="L366">
            <v>5486</v>
          </cell>
          <cell r="O366">
            <v>16.809999999999999</v>
          </cell>
          <cell r="P366">
            <v>0</v>
          </cell>
          <cell r="Q366">
            <v>108560</v>
          </cell>
          <cell r="R366">
            <v>0</v>
          </cell>
          <cell r="S366">
            <v>24474</v>
          </cell>
          <cell r="U366">
            <v>77020</v>
          </cell>
          <cell r="V366">
            <v>0</v>
          </cell>
          <cell r="W366">
            <v>30.6</v>
          </cell>
          <cell r="X366">
            <v>0</v>
          </cell>
          <cell r="Y366">
            <v>209821</v>
          </cell>
          <cell r="Z366">
            <v>0</v>
          </cell>
          <cell r="AA366">
            <v>31552</v>
          </cell>
          <cell r="AB366">
            <v>0</v>
          </cell>
          <cell r="AC366">
            <v>101261</v>
          </cell>
          <cell r="AD366">
            <v>0</v>
          </cell>
          <cell r="AF366">
            <v>43.1</v>
          </cell>
          <cell r="AG366">
            <v>0</v>
          </cell>
          <cell r="AH366">
            <v>337986</v>
          </cell>
          <cell r="AJ366">
            <v>19141</v>
          </cell>
          <cell r="AL366">
            <v>188922</v>
          </cell>
          <cell r="AN366">
            <v>0</v>
          </cell>
          <cell r="AO366">
            <v>40.96</v>
          </cell>
          <cell r="AP366">
            <v>0</v>
          </cell>
          <cell r="AQ366">
            <v>333601</v>
          </cell>
          <cell r="AR366">
            <v>0</v>
          </cell>
          <cell r="AS366">
            <v>36104</v>
          </cell>
          <cell r="AT366">
            <v>0</v>
          </cell>
          <cell r="AU366">
            <v>117404</v>
          </cell>
          <cell r="AW366">
            <v>47.22</v>
          </cell>
          <cell r="AY366">
            <v>344304</v>
          </cell>
          <cell r="AZ366">
            <v>0</v>
          </cell>
          <cell r="BA366">
            <v>40775</v>
          </cell>
          <cell r="BB366">
            <v>0</v>
          </cell>
          <cell r="BC366">
            <v>55166</v>
          </cell>
          <cell r="BD366">
            <v>81</v>
          </cell>
          <cell r="BE366">
            <v>42.27</v>
          </cell>
          <cell r="BF366">
            <v>0</v>
          </cell>
          <cell r="BG366">
            <v>346240</v>
          </cell>
          <cell r="BH366">
            <v>0</v>
          </cell>
          <cell r="BI366">
            <v>35.58</v>
          </cell>
          <cell r="BJ366">
            <v>0</v>
          </cell>
          <cell r="BK366">
            <v>252870</v>
          </cell>
          <cell r="BL366">
            <v>0</v>
          </cell>
          <cell r="BM366">
            <v>41255</v>
          </cell>
          <cell r="BN366">
            <v>0</v>
          </cell>
          <cell r="BO366">
            <v>1664.7919529388953</v>
          </cell>
          <cell r="BP366">
            <v>1.0842973531784992</v>
          </cell>
          <cell r="BQ366">
            <v>58.789115646258509</v>
          </cell>
          <cell r="BR366">
            <v>0</v>
          </cell>
          <cell r="BS366">
            <v>542806.32750665862</v>
          </cell>
          <cell r="BT366">
            <v>0</v>
          </cell>
          <cell r="BU366">
            <v>41425.69273564584</v>
          </cell>
          <cell r="BW366">
            <v>32268.997345278996</v>
          </cell>
          <cell r="BY366">
            <v>41425.69273564584</v>
          </cell>
          <cell r="CA366">
            <v>290710.72750665864</v>
          </cell>
          <cell r="CC366">
            <v>54.850174216027874</v>
          </cell>
          <cell r="CD366">
            <v>0</v>
          </cell>
          <cell r="CE366">
            <v>567645.79452268383</v>
          </cell>
          <cell r="CF366">
            <v>0</v>
          </cell>
          <cell r="CG366">
            <v>37700.542327079987</v>
          </cell>
          <cell r="CH366">
            <v>0</v>
          </cell>
          <cell r="CI366">
            <v>73028.949678671037</v>
          </cell>
          <cell r="CJ366">
            <v>0</v>
          </cell>
          <cell r="CK366">
            <v>37700.542327079987</v>
          </cell>
          <cell r="CL366">
            <v>0</v>
          </cell>
          <cell r="CM366">
            <v>198801.46701602521</v>
          </cell>
          <cell r="CN366">
            <v>0</v>
          </cell>
          <cell r="CO366">
            <v>54.552845528455286</v>
          </cell>
          <cell r="CP366">
            <v>0</v>
          </cell>
          <cell r="CQ366">
            <v>626070.28873669449</v>
          </cell>
          <cell r="CS366">
            <v>41445.002796334455</v>
          </cell>
          <cell r="CU366">
            <v>43695.549760115988</v>
          </cell>
          <cell r="CW366">
            <v>41445.002796334455</v>
          </cell>
          <cell r="CY366">
            <v>189303.49421401066</v>
          </cell>
          <cell r="DA366">
            <v>47.287799007070866</v>
          </cell>
          <cell r="DB366">
            <v>0</v>
          </cell>
          <cell r="DC366">
            <v>522080</v>
          </cell>
          <cell r="DD366">
            <v>0</v>
          </cell>
          <cell r="DE366">
            <v>37754</v>
          </cell>
          <cell r="DF366">
            <v>0</v>
          </cell>
          <cell r="DG366">
            <v>24661</v>
          </cell>
          <cell r="DH366">
            <v>0</v>
          </cell>
          <cell r="DI366">
            <v>37754</v>
          </cell>
          <cell r="DJ366">
            <v>0</v>
          </cell>
          <cell r="DK366">
            <v>44990</v>
          </cell>
          <cell r="DL366">
            <v>0</v>
          </cell>
          <cell r="DM366">
            <v>53.505190311418687</v>
          </cell>
          <cell r="DN366">
            <v>0</v>
          </cell>
          <cell r="DO366">
            <v>643364</v>
          </cell>
          <cell r="DQ366">
            <v>44331</v>
          </cell>
          <cell r="DS366">
            <v>40710</v>
          </cell>
          <cell r="DU366">
            <v>44331</v>
          </cell>
          <cell r="DW366">
            <v>144653.79768560425</v>
          </cell>
          <cell r="DY366">
            <v>66.996587030716725</v>
          </cell>
          <cell r="DZ366">
            <v>0</v>
          </cell>
          <cell r="EA366">
            <v>798910</v>
          </cell>
          <cell r="EC366">
            <v>54739</v>
          </cell>
          <cell r="EE366">
            <v>70615</v>
          </cell>
          <cell r="EG366">
            <v>54739</v>
          </cell>
          <cell r="EI366">
            <v>228316.4</v>
          </cell>
          <cell r="EK366">
            <v>64.744897959183675</v>
          </cell>
          <cell r="EL366">
            <v>0</v>
          </cell>
          <cell r="EM366">
            <v>745126</v>
          </cell>
          <cell r="EN366">
            <v>0</v>
          </cell>
          <cell r="EO366">
            <v>52599</v>
          </cell>
          <cell r="EP366">
            <v>0</v>
          </cell>
          <cell r="EQ366">
            <v>69601</v>
          </cell>
          <cell r="ER366">
            <v>0</v>
          </cell>
          <cell r="ES366">
            <v>52599</v>
          </cell>
          <cell r="ET366">
            <v>0</v>
          </cell>
          <cell r="EU366">
            <v>141841.20000000001</v>
          </cell>
          <cell r="EV366">
            <v>0</v>
          </cell>
          <cell r="EW366">
            <v>68.527816893004598</v>
          </cell>
          <cell r="EX366">
            <v>0</v>
          </cell>
          <cell r="EY366">
            <v>875148</v>
          </cell>
          <cell r="EZ366">
            <v>0</v>
          </cell>
          <cell r="FA366">
            <v>58915</v>
          </cell>
          <cell r="FB366">
            <v>0</v>
          </cell>
          <cell r="FC366">
            <v>36259</v>
          </cell>
          <cell r="FD366">
            <v>0</v>
          </cell>
          <cell r="FE366">
            <v>58915</v>
          </cell>
          <cell r="FF366">
            <v>0</v>
          </cell>
          <cell r="FG366">
            <v>192240.4</v>
          </cell>
          <cell r="FH366">
            <v>0</v>
          </cell>
          <cell r="FI366">
            <v>66.887235168209884</v>
          </cell>
          <cell r="FJ366">
            <v>0</v>
          </cell>
          <cell r="FK366">
            <v>916011</v>
          </cell>
          <cell r="FL366">
            <v>0</v>
          </cell>
          <cell r="FM366">
            <v>56833</v>
          </cell>
          <cell r="FN366">
            <v>0</v>
          </cell>
          <cell r="FO366">
            <v>37840</v>
          </cell>
          <cell r="FQ366">
            <v>56833</v>
          </cell>
          <cell r="FS366">
            <v>70217.766261423167</v>
          </cell>
          <cell r="FU366">
            <v>73.561890798193659</v>
          </cell>
          <cell r="FV366">
            <v>0</v>
          </cell>
          <cell r="FW366">
            <v>1008980</v>
          </cell>
          <cell r="FX366">
            <v>0</v>
          </cell>
          <cell r="FY366">
            <v>60372</v>
          </cell>
          <cell r="FZ366">
            <v>0</v>
          </cell>
          <cell r="GA366">
            <v>84328</v>
          </cell>
          <cell r="GB366">
            <v>0</v>
          </cell>
          <cell r="GC366">
            <v>60372</v>
          </cell>
          <cell r="GE366">
            <v>132106.57941949097</v>
          </cell>
          <cell r="GG366">
            <v>73.723402225033979</v>
          </cell>
          <cell r="GH366">
            <v>0</v>
          </cell>
          <cell r="GI366">
            <v>1072050</v>
          </cell>
          <cell r="GJ366">
            <v>0</v>
          </cell>
          <cell r="GK366">
            <v>62727</v>
          </cell>
          <cell r="GL366">
            <v>0</v>
          </cell>
          <cell r="GM366">
            <v>49871</v>
          </cell>
          <cell r="GO366">
            <v>62727</v>
          </cell>
          <cell r="GQ366">
            <v>60678.668602204925</v>
          </cell>
          <cell r="HE366">
            <v>-605</v>
          </cell>
        </row>
        <row r="367">
          <cell r="A367">
            <v>610</v>
          </cell>
          <cell r="B367" t="str">
            <v>ASHBURNHAM WESTMINSTER</v>
          </cell>
          <cell r="E367">
            <v>0</v>
          </cell>
          <cell r="F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2.06</v>
          </cell>
          <cell r="AG367">
            <v>0</v>
          </cell>
          <cell r="AH367">
            <v>12821</v>
          </cell>
          <cell r="AJ367">
            <v>0</v>
          </cell>
          <cell r="AL367">
            <v>12821</v>
          </cell>
          <cell r="AN367">
            <v>0</v>
          </cell>
          <cell r="AO367">
            <v>3</v>
          </cell>
          <cell r="AP367">
            <v>0</v>
          </cell>
          <cell r="AQ367">
            <v>19269</v>
          </cell>
          <cell r="AR367">
            <v>0</v>
          </cell>
          <cell r="AS367">
            <v>0</v>
          </cell>
          <cell r="AT367">
            <v>0</v>
          </cell>
          <cell r="AU367">
            <v>14141</v>
          </cell>
          <cell r="AW367">
            <v>2</v>
          </cell>
          <cell r="AY367">
            <v>13400</v>
          </cell>
          <cell r="AZ367">
            <v>0</v>
          </cell>
          <cell r="BA367">
            <v>0</v>
          </cell>
          <cell r="BB367">
            <v>0</v>
          </cell>
          <cell r="BC367">
            <v>8010</v>
          </cell>
          <cell r="BD367">
            <v>11</v>
          </cell>
          <cell r="BE367">
            <v>18</v>
          </cell>
          <cell r="BF367">
            <v>0</v>
          </cell>
          <cell r="BG367">
            <v>119575</v>
          </cell>
          <cell r="BH367">
            <v>0</v>
          </cell>
          <cell r="BI367">
            <v>19.97</v>
          </cell>
          <cell r="BJ367">
            <v>0</v>
          </cell>
          <cell r="BK367">
            <v>126597</v>
          </cell>
          <cell r="BL367">
            <v>0</v>
          </cell>
          <cell r="BM367">
            <v>13933</v>
          </cell>
          <cell r="BN367">
            <v>0</v>
          </cell>
          <cell r="BO367">
            <v>21633.302795529737</v>
          </cell>
          <cell r="BP367">
            <v>14.09000861657114</v>
          </cell>
          <cell r="BQ367">
            <v>23.789830508474573</v>
          </cell>
          <cell r="BR367">
            <v>0</v>
          </cell>
          <cell r="BS367">
            <v>181466.36859902155</v>
          </cell>
          <cell r="BT367">
            <v>0</v>
          </cell>
          <cell r="BU367">
            <v>17046.793220338983</v>
          </cell>
          <cell r="BW367">
            <v>8697.7313173022121</v>
          </cell>
          <cell r="BY367">
            <v>17046.793220338983</v>
          </cell>
          <cell r="CA367">
            <v>101552.56859902154</v>
          </cell>
          <cell r="CC367">
            <v>23.006779661016949</v>
          </cell>
          <cell r="CD367">
            <v>0</v>
          </cell>
          <cell r="CE367">
            <v>194350.01694915252</v>
          </cell>
          <cell r="CF367">
            <v>0</v>
          </cell>
          <cell r="CG367">
            <v>17853.261016949153</v>
          </cell>
          <cell r="CH367">
            <v>0</v>
          </cell>
          <cell r="CI367">
            <v>0</v>
          </cell>
          <cell r="CJ367">
            <v>0</v>
          </cell>
          <cell r="CK367">
            <v>17853.261016949153</v>
          </cell>
          <cell r="CL367">
            <v>0</v>
          </cell>
          <cell r="CM367">
            <v>48614.64835013097</v>
          </cell>
          <cell r="CN367">
            <v>0</v>
          </cell>
          <cell r="CO367">
            <v>17.729776008885597</v>
          </cell>
          <cell r="CP367">
            <v>0</v>
          </cell>
          <cell r="CQ367">
            <v>160769.97551832654</v>
          </cell>
          <cell r="CS367">
            <v>14378.84834320622</v>
          </cell>
          <cell r="CU367">
            <v>0</v>
          </cell>
          <cell r="CW367">
            <v>14378.84834320622</v>
          </cell>
          <cell r="CY367">
            <v>29678</v>
          </cell>
          <cell r="DA367">
            <v>19.505190311418687</v>
          </cell>
          <cell r="DB367">
            <v>0</v>
          </cell>
          <cell r="DC367">
            <v>180480</v>
          </cell>
          <cell r="DD367">
            <v>0</v>
          </cell>
          <cell r="DE367">
            <v>16548</v>
          </cell>
          <cell r="DF367">
            <v>0</v>
          </cell>
          <cell r="DG367">
            <v>0</v>
          </cell>
          <cell r="DH367">
            <v>0</v>
          </cell>
          <cell r="DI367">
            <v>16548</v>
          </cell>
          <cell r="DJ367">
            <v>0</v>
          </cell>
          <cell r="DK367">
            <v>24863</v>
          </cell>
          <cell r="DL367">
            <v>0</v>
          </cell>
          <cell r="DM367">
            <v>15</v>
          </cell>
          <cell r="DN367">
            <v>0</v>
          </cell>
          <cell r="DO367">
            <v>144748</v>
          </cell>
          <cell r="DQ367">
            <v>12502</v>
          </cell>
          <cell r="DS367">
            <v>11266</v>
          </cell>
          <cell r="DU367">
            <v>12502</v>
          </cell>
          <cell r="DW367">
            <v>11826.014689004078</v>
          </cell>
          <cell r="DY367">
            <v>12.828671328671328</v>
          </cell>
          <cell r="DZ367">
            <v>0</v>
          </cell>
          <cell r="EA367">
            <v>123480</v>
          </cell>
          <cell r="EC367">
            <v>11456</v>
          </cell>
          <cell r="EE367">
            <v>0</v>
          </cell>
          <cell r="EG367">
            <v>11456</v>
          </cell>
          <cell r="EI367">
            <v>7884.0097926693852</v>
          </cell>
          <cell r="EK367">
            <v>6.8776223776223784</v>
          </cell>
          <cell r="EL367">
            <v>0</v>
          </cell>
          <cell r="EM367">
            <v>67711</v>
          </cell>
          <cell r="EN367">
            <v>0</v>
          </cell>
          <cell r="EO367">
            <v>6142</v>
          </cell>
          <cell r="EP367">
            <v>0</v>
          </cell>
          <cell r="EQ367">
            <v>0</v>
          </cell>
          <cell r="ER367">
            <v>0</v>
          </cell>
          <cell r="ES367">
            <v>6142</v>
          </cell>
          <cell r="ET367">
            <v>0</v>
          </cell>
          <cell r="EU367">
            <v>0</v>
          </cell>
          <cell r="EV367">
            <v>0</v>
          </cell>
          <cell r="EW367">
            <v>10.413194444444445</v>
          </cell>
          <cell r="EX367">
            <v>0</v>
          </cell>
          <cell r="EY367">
            <v>108318</v>
          </cell>
          <cell r="EZ367">
            <v>0</v>
          </cell>
          <cell r="FA367">
            <v>9299</v>
          </cell>
          <cell r="FB367">
            <v>0</v>
          </cell>
          <cell r="FC367">
            <v>0</v>
          </cell>
          <cell r="FD367">
            <v>0</v>
          </cell>
          <cell r="FE367">
            <v>9299</v>
          </cell>
          <cell r="FF367">
            <v>0</v>
          </cell>
          <cell r="FG367">
            <v>40607</v>
          </cell>
          <cell r="FH367">
            <v>0</v>
          </cell>
          <cell r="FI367">
            <v>12.775862068965516</v>
          </cell>
          <cell r="FJ367">
            <v>0</v>
          </cell>
          <cell r="FK367">
            <v>122220</v>
          </cell>
          <cell r="FL367">
            <v>0</v>
          </cell>
          <cell r="FM367">
            <v>10042</v>
          </cell>
          <cell r="FN367">
            <v>0</v>
          </cell>
          <cell r="FO367">
            <v>17083</v>
          </cell>
          <cell r="FQ367">
            <v>10042</v>
          </cell>
          <cell r="FS367">
            <v>23020.786784665186</v>
          </cell>
          <cell r="FU367">
            <v>11</v>
          </cell>
          <cell r="FV367">
            <v>0</v>
          </cell>
          <cell r="FW367">
            <v>121962</v>
          </cell>
          <cell r="FX367">
            <v>0</v>
          </cell>
          <cell r="FY367">
            <v>9823</v>
          </cell>
          <cell r="FZ367">
            <v>0</v>
          </cell>
          <cell r="GA367">
            <v>0</v>
          </cell>
          <cell r="GB367">
            <v>0</v>
          </cell>
          <cell r="GC367">
            <v>9823</v>
          </cell>
          <cell r="GE367">
            <v>13267.345180617311</v>
          </cell>
          <cell r="GG367">
            <v>11</v>
          </cell>
          <cell r="GH367">
            <v>0</v>
          </cell>
          <cell r="GI367">
            <v>114209</v>
          </cell>
          <cell r="GJ367">
            <v>0</v>
          </cell>
          <cell r="GK367">
            <v>9823</v>
          </cell>
          <cell r="GL367">
            <v>0</v>
          </cell>
          <cell r="GM367">
            <v>0</v>
          </cell>
          <cell r="GO367">
            <v>9823</v>
          </cell>
          <cell r="GQ367">
            <v>0</v>
          </cell>
          <cell r="HE367">
            <v>-610</v>
          </cell>
        </row>
        <row r="368">
          <cell r="A368">
            <v>615</v>
          </cell>
          <cell r="B368" t="str">
            <v>ATHOL ROYALSTON</v>
          </cell>
          <cell r="E368">
            <v>0</v>
          </cell>
          <cell r="F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0.56999999999999995</v>
          </cell>
          <cell r="X368">
            <v>0</v>
          </cell>
          <cell r="Y368">
            <v>0</v>
          </cell>
          <cell r="Z368">
            <v>0</v>
          </cell>
          <cell r="AA368">
            <v>3702</v>
          </cell>
          <cell r="AB368">
            <v>0</v>
          </cell>
          <cell r="AC368">
            <v>0</v>
          </cell>
          <cell r="AD368">
            <v>0</v>
          </cell>
          <cell r="AF368">
            <v>1</v>
          </cell>
          <cell r="AG368">
            <v>0</v>
          </cell>
          <cell r="AH368">
            <v>7137</v>
          </cell>
          <cell r="AJ368">
            <v>0</v>
          </cell>
          <cell r="AL368">
            <v>7137</v>
          </cell>
          <cell r="AN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4282</v>
          </cell>
          <cell r="AW368">
            <v>2</v>
          </cell>
          <cell r="AY368">
            <v>14704</v>
          </cell>
          <cell r="AZ368">
            <v>0</v>
          </cell>
          <cell r="BA368">
            <v>0</v>
          </cell>
          <cell r="BB368">
            <v>0</v>
          </cell>
          <cell r="BC368">
            <v>15631</v>
          </cell>
          <cell r="BD368">
            <v>23</v>
          </cell>
          <cell r="BE368">
            <v>4</v>
          </cell>
          <cell r="BF368">
            <v>0</v>
          </cell>
          <cell r="BG368">
            <v>30900</v>
          </cell>
          <cell r="BH368">
            <v>0</v>
          </cell>
          <cell r="BI368">
            <v>5</v>
          </cell>
          <cell r="BJ368">
            <v>0</v>
          </cell>
          <cell r="BK368">
            <v>29408</v>
          </cell>
          <cell r="BL368">
            <v>0</v>
          </cell>
          <cell r="BM368">
            <v>7352</v>
          </cell>
          <cell r="BN368">
            <v>0</v>
          </cell>
          <cell r="BO368">
            <v>4771.3350908143639</v>
          </cell>
          <cell r="BP368">
            <v>3.1076231483248193</v>
          </cell>
          <cell r="BQ368">
            <v>5.2348993288590604</v>
          </cell>
          <cell r="BR368">
            <v>0</v>
          </cell>
          <cell r="BS368">
            <v>38387.99590339321</v>
          </cell>
          <cell r="BT368">
            <v>0</v>
          </cell>
          <cell r="BU368">
            <v>3910.0424787049215</v>
          </cell>
          <cell r="BW368">
            <v>0</v>
          </cell>
          <cell r="BY368">
            <v>3910.0424787049215</v>
          </cell>
          <cell r="CA368">
            <v>15458.39590339321</v>
          </cell>
          <cell r="CC368">
            <v>6</v>
          </cell>
          <cell r="CD368">
            <v>0</v>
          </cell>
          <cell r="CE368">
            <v>38475.171335030922</v>
          </cell>
          <cell r="CF368">
            <v>0</v>
          </cell>
          <cell r="CG368">
            <v>3875.5775433490967</v>
          </cell>
          <cell r="CH368">
            <v>0</v>
          </cell>
          <cell r="CI368">
            <v>8981</v>
          </cell>
          <cell r="CJ368">
            <v>0</v>
          </cell>
          <cell r="CK368">
            <v>3875.5775433490967</v>
          </cell>
          <cell r="CL368">
            <v>0</v>
          </cell>
          <cell r="CM368">
            <v>5475.1754316377119</v>
          </cell>
          <cell r="CN368">
            <v>0</v>
          </cell>
          <cell r="CO368">
            <v>5.1061643835616444</v>
          </cell>
          <cell r="CP368">
            <v>0</v>
          </cell>
          <cell r="CQ368">
            <v>29761.010109572795</v>
          </cell>
          <cell r="CS368">
            <v>2517.0562859837837</v>
          </cell>
          <cell r="CU368">
            <v>23142</v>
          </cell>
          <cell r="CW368">
            <v>2517.0562859837837</v>
          </cell>
          <cell r="CY368">
            <v>3644</v>
          </cell>
          <cell r="DA368">
            <v>6.7820069204152249</v>
          </cell>
          <cell r="DB368">
            <v>0</v>
          </cell>
          <cell r="DC368">
            <v>51882</v>
          </cell>
          <cell r="DD368">
            <v>0</v>
          </cell>
          <cell r="DE368">
            <v>4887</v>
          </cell>
          <cell r="DF368">
            <v>0</v>
          </cell>
          <cell r="DG368">
            <v>10324</v>
          </cell>
          <cell r="DH368">
            <v>0</v>
          </cell>
          <cell r="DI368">
            <v>4887</v>
          </cell>
          <cell r="DJ368">
            <v>0</v>
          </cell>
          <cell r="DK368">
            <v>22156</v>
          </cell>
          <cell r="DL368">
            <v>0</v>
          </cell>
          <cell r="DM368">
            <v>12.26423619781448</v>
          </cell>
          <cell r="DN368">
            <v>0</v>
          </cell>
          <cell r="DO368">
            <v>107838</v>
          </cell>
          <cell r="DQ368">
            <v>10016</v>
          </cell>
          <cell r="DS368">
            <v>10424</v>
          </cell>
          <cell r="DU368">
            <v>10016</v>
          </cell>
          <cell r="DW368">
            <v>69228.593934256322</v>
          </cell>
          <cell r="DY368">
            <v>9.0243055555555554</v>
          </cell>
          <cell r="DZ368">
            <v>0</v>
          </cell>
          <cell r="EA368">
            <v>90475</v>
          </cell>
          <cell r="EC368">
            <v>8048</v>
          </cell>
          <cell r="EE368">
            <v>0</v>
          </cell>
          <cell r="EG368">
            <v>8048</v>
          </cell>
          <cell r="EI368">
            <v>42421.995956170882</v>
          </cell>
          <cell r="EK368">
            <v>6.9213105233866479</v>
          </cell>
          <cell r="EL368">
            <v>0</v>
          </cell>
          <cell r="EM368">
            <v>72977</v>
          </cell>
          <cell r="EN368">
            <v>0</v>
          </cell>
          <cell r="EO368">
            <v>6181</v>
          </cell>
          <cell r="EP368">
            <v>0</v>
          </cell>
          <cell r="EQ368">
            <v>0</v>
          </cell>
          <cell r="ER368">
            <v>0</v>
          </cell>
          <cell r="ES368">
            <v>6181</v>
          </cell>
          <cell r="ET368">
            <v>0</v>
          </cell>
          <cell r="EU368">
            <v>22382.400000000001</v>
          </cell>
          <cell r="EV368">
            <v>0</v>
          </cell>
          <cell r="EW368">
            <v>5.5555555555555554</v>
          </cell>
          <cell r="EX368">
            <v>0</v>
          </cell>
          <cell r="EY368">
            <v>62828</v>
          </cell>
          <cell r="EZ368">
            <v>0</v>
          </cell>
          <cell r="FA368">
            <v>4961</v>
          </cell>
          <cell r="FB368">
            <v>0</v>
          </cell>
          <cell r="FC368">
            <v>0</v>
          </cell>
          <cell r="FD368">
            <v>0</v>
          </cell>
          <cell r="FE368">
            <v>4961</v>
          </cell>
          <cell r="FF368">
            <v>0</v>
          </cell>
          <cell r="FG368">
            <v>0</v>
          </cell>
          <cell r="FH368">
            <v>0</v>
          </cell>
          <cell r="FI368">
            <v>2.9861586689172896</v>
          </cell>
          <cell r="FJ368">
            <v>0</v>
          </cell>
          <cell r="FK368">
            <v>21509</v>
          </cell>
          <cell r="FL368">
            <v>0</v>
          </cell>
          <cell r="FM368">
            <v>1773</v>
          </cell>
          <cell r="FN368">
            <v>0</v>
          </cell>
          <cell r="FO368">
            <v>11931</v>
          </cell>
          <cell r="FQ368">
            <v>1773</v>
          </cell>
          <cell r="FS368">
            <v>0</v>
          </cell>
          <cell r="FU368">
            <v>1.4542723952326029</v>
          </cell>
          <cell r="FV368">
            <v>0</v>
          </cell>
          <cell r="FW368">
            <v>10647</v>
          </cell>
          <cell r="FX368">
            <v>0</v>
          </cell>
          <cell r="FY368">
            <v>1037</v>
          </cell>
          <cell r="FZ368">
            <v>0</v>
          </cell>
          <cell r="GA368">
            <v>3584</v>
          </cell>
          <cell r="GB368">
            <v>0</v>
          </cell>
          <cell r="GC368">
            <v>1037</v>
          </cell>
          <cell r="GE368">
            <v>0</v>
          </cell>
          <cell r="GG368">
            <v>1</v>
          </cell>
          <cell r="GH368">
            <v>0</v>
          </cell>
          <cell r="GI368">
            <v>8966</v>
          </cell>
          <cell r="GJ368">
            <v>0</v>
          </cell>
          <cell r="GK368">
            <v>886</v>
          </cell>
          <cell r="GL368">
            <v>0</v>
          </cell>
          <cell r="GM368">
            <v>0</v>
          </cell>
          <cell r="GO368">
            <v>886</v>
          </cell>
          <cell r="GQ368">
            <v>0</v>
          </cell>
          <cell r="HE368">
            <v>-615</v>
          </cell>
        </row>
        <row r="369">
          <cell r="A369">
            <v>616</v>
          </cell>
          <cell r="B369" t="str">
            <v>AYER SHIRLEY</v>
          </cell>
          <cell r="E369">
            <v>0</v>
          </cell>
          <cell r="F369">
            <v>0</v>
          </cell>
          <cell r="J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L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Z369">
            <v>0</v>
          </cell>
          <cell r="BB369">
            <v>0</v>
          </cell>
          <cell r="BC369">
            <v>0</v>
          </cell>
          <cell r="BD369">
            <v>0</v>
          </cell>
          <cell r="BH369">
            <v>0</v>
          </cell>
          <cell r="BL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W369">
            <v>0</v>
          </cell>
          <cell r="BY369">
            <v>0</v>
          </cell>
          <cell r="CA369">
            <v>0</v>
          </cell>
          <cell r="CE369">
            <v>0</v>
          </cell>
          <cell r="CF369">
            <v>0</v>
          </cell>
          <cell r="CH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S369">
            <v>0</v>
          </cell>
          <cell r="CW369">
            <v>0</v>
          </cell>
          <cell r="CY369">
            <v>0</v>
          </cell>
          <cell r="DD369">
            <v>0</v>
          </cell>
          <cell r="DF369">
            <v>0</v>
          </cell>
          <cell r="DH369">
            <v>0</v>
          </cell>
          <cell r="DI369">
            <v>0</v>
          </cell>
          <cell r="DK369">
            <v>0</v>
          </cell>
          <cell r="DL369">
            <v>0</v>
          </cell>
          <cell r="DU369">
            <v>0</v>
          </cell>
          <cell r="DW369">
            <v>0</v>
          </cell>
          <cell r="EG369">
            <v>0</v>
          </cell>
          <cell r="EI369">
            <v>0</v>
          </cell>
          <cell r="EK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103.98611111111111</v>
          </cell>
          <cell r="EX369">
            <v>0</v>
          </cell>
          <cell r="EY369">
            <v>1128797</v>
          </cell>
          <cell r="EZ369">
            <v>0</v>
          </cell>
          <cell r="FA369">
            <v>91075</v>
          </cell>
          <cell r="FB369">
            <v>0</v>
          </cell>
          <cell r="FC369">
            <v>24035</v>
          </cell>
          <cell r="FD369">
            <v>0</v>
          </cell>
          <cell r="FE369">
            <v>91075</v>
          </cell>
          <cell r="FF369">
            <v>0</v>
          </cell>
          <cell r="FG369">
            <v>136898.95000000001</v>
          </cell>
          <cell r="FH369">
            <v>0</v>
          </cell>
          <cell r="FI369">
            <v>94.467800400141229</v>
          </cell>
          <cell r="FJ369">
            <v>0</v>
          </cell>
          <cell r="FK369">
            <v>919006</v>
          </cell>
          <cell r="FL369">
            <v>0</v>
          </cell>
          <cell r="FM369">
            <v>81673</v>
          </cell>
          <cell r="FN369">
            <v>0</v>
          </cell>
          <cell r="FO369">
            <v>32908</v>
          </cell>
          <cell r="FQ369">
            <v>81673</v>
          </cell>
          <cell r="FS369">
            <v>41009.133633334292</v>
          </cell>
          <cell r="FU369">
            <v>90.480753968253964</v>
          </cell>
          <cell r="FV369">
            <v>0</v>
          </cell>
          <cell r="FW369">
            <v>980667</v>
          </cell>
          <cell r="FX369">
            <v>0</v>
          </cell>
          <cell r="FY369">
            <v>79621</v>
          </cell>
          <cell r="FZ369">
            <v>0</v>
          </cell>
          <cell r="GA369">
            <v>14263</v>
          </cell>
          <cell r="GB369">
            <v>0</v>
          </cell>
          <cell r="GC369">
            <v>79621</v>
          </cell>
          <cell r="GE369">
            <v>101750.06414813042</v>
          </cell>
          <cell r="GG369">
            <v>81.962500490487145</v>
          </cell>
          <cell r="GH369">
            <v>0</v>
          </cell>
          <cell r="GI369">
            <v>886062</v>
          </cell>
          <cell r="GJ369">
            <v>0</v>
          </cell>
          <cell r="GK369">
            <v>69537</v>
          </cell>
          <cell r="GL369">
            <v>0</v>
          </cell>
          <cell r="GM369">
            <v>49218</v>
          </cell>
          <cell r="GO369">
            <v>69537</v>
          </cell>
          <cell r="GQ369">
            <v>0</v>
          </cell>
          <cell r="HE369">
            <v>-616</v>
          </cell>
        </row>
        <row r="370">
          <cell r="A370">
            <v>618</v>
          </cell>
          <cell r="B370" t="str">
            <v>BERKSHIRE HILLS</v>
          </cell>
          <cell r="E370">
            <v>0</v>
          </cell>
          <cell r="F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7432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0.84</v>
          </cell>
          <cell r="X370">
            <v>0</v>
          </cell>
          <cell r="Y370">
            <v>4147</v>
          </cell>
          <cell r="Z370">
            <v>0</v>
          </cell>
          <cell r="AA370">
            <v>0</v>
          </cell>
          <cell r="AB370">
            <v>0</v>
          </cell>
          <cell r="AC370">
            <v>4147</v>
          </cell>
          <cell r="AD370">
            <v>0</v>
          </cell>
          <cell r="AE370">
            <v>0</v>
          </cell>
          <cell r="AL370">
            <v>2488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1659</v>
          </cell>
          <cell r="AZ370">
            <v>0</v>
          </cell>
          <cell r="BB370">
            <v>0</v>
          </cell>
          <cell r="BC370">
            <v>0</v>
          </cell>
          <cell r="BD370">
            <v>0</v>
          </cell>
          <cell r="BH370">
            <v>0</v>
          </cell>
          <cell r="BL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W370">
            <v>0</v>
          </cell>
          <cell r="BY370">
            <v>0</v>
          </cell>
          <cell r="CA370">
            <v>0</v>
          </cell>
          <cell r="CE370">
            <v>0</v>
          </cell>
          <cell r="CF370">
            <v>0</v>
          </cell>
          <cell r="CH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S370">
            <v>0</v>
          </cell>
          <cell r="CW370">
            <v>0</v>
          </cell>
          <cell r="DD370">
            <v>0</v>
          </cell>
          <cell r="DF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U370">
            <v>0</v>
          </cell>
          <cell r="DW370">
            <v>0</v>
          </cell>
          <cell r="EG370">
            <v>0</v>
          </cell>
          <cell r="EI370">
            <v>0</v>
          </cell>
          <cell r="EK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5.9800664451827246E-2</v>
          </cell>
          <cell r="EX370">
            <v>0</v>
          </cell>
          <cell r="EY370">
            <v>869</v>
          </cell>
          <cell r="EZ370">
            <v>0</v>
          </cell>
          <cell r="FA370">
            <v>53</v>
          </cell>
          <cell r="FB370">
            <v>0</v>
          </cell>
          <cell r="FC370">
            <v>0</v>
          </cell>
          <cell r="FD370">
            <v>0</v>
          </cell>
          <cell r="FE370">
            <v>53</v>
          </cell>
          <cell r="FF370">
            <v>0</v>
          </cell>
          <cell r="FG370">
            <v>869</v>
          </cell>
          <cell r="FH370">
            <v>0</v>
          </cell>
          <cell r="FI370">
            <v>0</v>
          </cell>
          <cell r="FJ370">
            <v>0</v>
          </cell>
          <cell r="FK370">
            <v>0</v>
          </cell>
          <cell r="FL370">
            <v>0</v>
          </cell>
          <cell r="FM370">
            <v>0</v>
          </cell>
          <cell r="FN370">
            <v>0</v>
          </cell>
          <cell r="FO370">
            <v>0</v>
          </cell>
          <cell r="FQ370">
            <v>0</v>
          </cell>
          <cell r="FS370">
            <v>207.9204252546281</v>
          </cell>
          <cell r="FU370">
            <v>0</v>
          </cell>
          <cell r="FV370">
            <v>0</v>
          </cell>
          <cell r="FW370">
            <v>0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E370">
            <v>211.51228167745589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0</v>
          </cell>
          <cell r="GM370">
            <v>0</v>
          </cell>
          <cell r="GO370">
            <v>0</v>
          </cell>
          <cell r="GQ370">
            <v>0</v>
          </cell>
          <cell r="HE370">
            <v>-618</v>
          </cell>
        </row>
        <row r="371">
          <cell r="A371">
            <v>620</v>
          </cell>
          <cell r="B371" t="str">
            <v>BERLIN BOYLSTON</v>
          </cell>
          <cell r="E371">
            <v>0</v>
          </cell>
          <cell r="F371">
            <v>0</v>
          </cell>
          <cell r="I371">
            <v>2</v>
          </cell>
          <cell r="J371">
            <v>18578</v>
          </cell>
          <cell r="K371">
            <v>0</v>
          </cell>
          <cell r="L371">
            <v>0</v>
          </cell>
          <cell r="O371">
            <v>2</v>
          </cell>
          <cell r="P371">
            <v>0</v>
          </cell>
          <cell r="Q371">
            <v>17728</v>
          </cell>
          <cell r="R371">
            <v>0</v>
          </cell>
          <cell r="S371">
            <v>0</v>
          </cell>
          <cell r="U371">
            <v>0</v>
          </cell>
          <cell r="V371">
            <v>7092</v>
          </cell>
          <cell r="W371">
            <v>1</v>
          </cell>
          <cell r="X371">
            <v>0</v>
          </cell>
          <cell r="Y371">
            <v>8511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1659</v>
          </cell>
          <cell r="AF371">
            <v>1</v>
          </cell>
          <cell r="AG371">
            <v>0</v>
          </cell>
          <cell r="AH371">
            <v>8736</v>
          </cell>
          <cell r="AJ371">
            <v>0</v>
          </cell>
          <cell r="AL371">
            <v>225</v>
          </cell>
          <cell r="AN371">
            <v>0</v>
          </cell>
          <cell r="AO371">
            <v>2</v>
          </cell>
          <cell r="AP371">
            <v>0</v>
          </cell>
          <cell r="AQ371">
            <v>17713</v>
          </cell>
          <cell r="AR371">
            <v>0</v>
          </cell>
          <cell r="AS371">
            <v>0</v>
          </cell>
          <cell r="AT371">
            <v>0</v>
          </cell>
          <cell r="AU371">
            <v>9112</v>
          </cell>
          <cell r="AW371">
            <v>4</v>
          </cell>
          <cell r="AY371">
            <v>34910</v>
          </cell>
          <cell r="AZ371">
            <v>0</v>
          </cell>
          <cell r="BA371">
            <v>0</v>
          </cell>
          <cell r="BB371">
            <v>0</v>
          </cell>
          <cell r="BC371">
            <v>20184</v>
          </cell>
          <cell r="BD371">
            <v>30</v>
          </cell>
          <cell r="BE371">
            <v>3</v>
          </cell>
          <cell r="BF371">
            <v>0</v>
          </cell>
          <cell r="BG371">
            <v>24793</v>
          </cell>
          <cell r="BH371">
            <v>0</v>
          </cell>
          <cell r="BI371">
            <v>2</v>
          </cell>
          <cell r="BJ371">
            <v>0</v>
          </cell>
          <cell r="BK371">
            <v>17300</v>
          </cell>
          <cell r="BL371">
            <v>0</v>
          </cell>
          <cell r="BM371">
            <v>0</v>
          </cell>
          <cell r="BN371">
            <v>0</v>
          </cell>
          <cell r="BO371">
            <v>2104.0219897619008</v>
          </cell>
          <cell r="BP371">
            <v>1.37037271864574</v>
          </cell>
          <cell r="BQ371">
            <v>2</v>
          </cell>
          <cell r="BR371">
            <v>0</v>
          </cell>
          <cell r="BS371">
            <v>17847.495031021535</v>
          </cell>
          <cell r="BT371">
            <v>0</v>
          </cell>
          <cell r="BU371">
            <v>1496</v>
          </cell>
          <cell r="BW371">
            <v>0</v>
          </cell>
          <cell r="BY371">
            <v>1496</v>
          </cell>
          <cell r="CA371">
            <v>547.4950310215354</v>
          </cell>
          <cell r="CC371">
            <v>8</v>
          </cell>
          <cell r="CD371">
            <v>0</v>
          </cell>
          <cell r="CE371">
            <v>87002</v>
          </cell>
          <cell r="CF371">
            <v>0</v>
          </cell>
          <cell r="CG371">
            <v>6208</v>
          </cell>
          <cell r="CH371">
            <v>0</v>
          </cell>
          <cell r="CI371">
            <v>0</v>
          </cell>
          <cell r="CJ371">
            <v>0</v>
          </cell>
          <cell r="CK371">
            <v>6208</v>
          </cell>
          <cell r="CL371">
            <v>0</v>
          </cell>
          <cell r="CM371">
            <v>69482.504968978465</v>
          </cell>
          <cell r="CN371">
            <v>0</v>
          </cell>
          <cell r="CO371">
            <v>14</v>
          </cell>
          <cell r="CP371">
            <v>0</v>
          </cell>
          <cell r="CQ371">
            <v>150848.46334123221</v>
          </cell>
          <cell r="CS371">
            <v>11354</v>
          </cell>
          <cell r="CU371">
            <v>0</v>
          </cell>
          <cell r="CW371">
            <v>11354</v>
          </cell>
          <cell r="CY371">
            <v>105558.46334123221</v>
          </cell>
          <cell r="DA371">
            <v>18</v>
          </cell>
          <cell r="DB371">
            <v>0</v>
          </cell>
          <cell r="DC371">
            <v>179088</v>
          </cell>
          <cell r="DD371">
            <v>0</v>
          </cell>
          <cell r="DE371">
            <v>14409</v>
          </cell>
          <cell r="DF371">
            <v>0</v>
          </cell>
          <cell r="DG371">
            <v>11750</v>
          </cell>
          <cell r="DH371">
            <v>0</v>
          </cell>
          <cell r="DI371">
            <v>14409</v>
          </cell>
          <cell r="DJ371">
            <v>0</v>
          </cell>
          <cell r="DK371">
            <v>94209</v>
          </cell>
          <cell r="DL371">
            <v>0</v>
          </cell>
          <cell r="DM371">
            <v>22</v>
          </cell>
          <cell r="DN371">
            <v>0</v>
          </cell>
          <cell r="DO371">
            <v>251403</v>
          </cell>
          <cell r="DQ371">
            <v>19646</v>
          </cell>
          <cell r="DS371">
            <v>0</v>
          </cell>
          <cell r="DU371">
            <v>19646</v>
          </cell>
          <cell r="DW371">
            <v>114797.30733175356</v>
          </cell>
          <cell r="DY371">
            <v>28</v>
          </cell>
          <cell r="DZ371">
            <v>0</v>
          </cell>
          <cell r="EA371">
            <v>294921</v>
          </cell>
          <cell r="EC371">
            <v>22325</v>
          </cell>
          <cell r="EE371">
            <v>40074</v>
          </cell>
          <cell r="EG371">
            <v>22325</v>
          </cell>
          <cell r="EI371">
            <v>98202.814663507117</v>
          </cell>
          <cell r="EK371">
            <v>43.752542372881358</v>
          </cell>
          <cell r="EL371">
            <v>0</v>
          </cell>
          <cell r="EM371">
            <v>524338</v>
          </cell>
          <cell r="EN371">
            <v>0</v>
          </cell>
          <cell r="EO371">
            <v>37285</v>
          </cell>
          <cell r="EP371">
            <v>0</v>
          </cell>
          <cell r="EQ371">
            <v>26702</v>
          </cell>
          <cell r="ER371">
            <v>0</v>
          </cell>
          <cell r="ES371">
            <v>37285</v>
          </cell>
          <cell r="ET371">
            <v>0</v>
          </cell>
          <cell r="EU371">
            <v>284453.8</v>
          </cell>
          <cell r="EV371">
            <v>0</v>
          </cell>
          <cell r="EW371">
            <v>39.450403787915207</v>
          </cell>
          <cell r="EX371">
            <v>0</v>
          </cell>
          <cell r="EY371">
            <v>518124</v>
          </cell>
          <cell r="EZ371">
            <v>0</v>
          </cell>
          <cell r="FA371">
            <v>35221</v>
          </cell>
          <cell r="FB371">
            <v>0</v>
          </cell>
          <cell r="FC371">
            <v>0</v>
          </cell>
          <cell r="FD371">
            <v>0</v>
          </cell>
          <cell r="FE371">
            <v>35221</v>
          </cell>
          <cell r="FF371">
            <v>0</v>
          </cell>
          <cell r="FG371">
            <v>74761.45</v>
          </cell>
          <cell r="FH371">
            <v>0</v>
          </cell>
          <cell r="FI371">
            <v>37.993243243243242</v>
          </cell>
          <cell r="FJ371">
            <v>0</v>
          </cell>
          <cell r="FK371">
            <v>523533</v>
          </cell>
          <cell r="FL371">
            <v>0</v>
          </cell>
          <cell r="FM371">
            <v>33872</v>
          </cell>
          <cell r="FN371">
            <v>0</v>
          </cell>
          <cell r="FO371">
            <v>0</v>
          </cell>
          <cell r="FQ371">
            <v>33872</v>
          </cell>
          <cell r="FS371">
            <v>60067.947665650347</v>
          </cell>
          <cell r="FU371">
            <v>36.989864864864863</v>
          </cell>
          <cell r="FV371">
            <v>0</v>
          </cell>
          <cell r="FW371">
            <v>497799</v>
          </cell>
          <cell r="FX371">
            <v>0</v>
          </cell>
          <cell r="FY371">
            <v>31443</v>
          </cell>
          <cell r="FZ371">
            <v>0</v>
          </cell>
          <cell r="GA371">
            <v>14745</v>
          </cell>
          <cell r="GB371">
            <v>0</v>
          </cell>
          <cell r="GC371">
            <v>31443</v>
          </cell>
          <cell r="GE371">
            <v>57156.021930023315</v>
          </cell>
          <cell r="GG371">
            <v>29.177849177849179</v>
          </cell>
          <cell r="GH371">
            <v>0</v>
          </cell>
          <cell r="GI371">
            <v>369689</v>
          </cell>
          <cell r="GJ371">
            <v>0</v>
          </cell>
          <cell r="GK371">
            <v>24520</v>
          </cell>
          <cell r="GL371">
            <v>0</v>
          </cell>
          <cell r="GM371">
            <v>14000</v>
          </cell>
          <cell r="GO371">
            <v>24520</v>
          </cell>
          <cell r="GQ371">
            <v>0</v>
          </cell>
          <cell r="HE371">
            <v>-620</v>
          </cell>
        </row>
        <row r="372">
          <cell r="A372">
            <v>622</v>
          </cell>
          <cell r="B372" t="str">
            <v>BLACKSTONE MILLVILLE</v>
          </cell>
          <cell r="E372">
            <v>0</v>
          </cell>
          <cell r="F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L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Z372">
            <v>0</v>
          </cell>
          <cell r="BB372">
            <v>0</v>
          </cell>
          <cell r="BC372">
            <v>0</v>
          </cell>
          <cell r="BD372">
            <v>0</v>
          </cell>
          <cell r="BH372">
            <v>0</v>
          </cell>
          <cell r="BL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W372">
            <v>0</v>
          </cell>
          <cell r="BY372">
            <v>0</v>
          </cell>
          <cell r="CA372">
            <v>0</v>
          </cell>
          <cell r="CC372">
            <v>0.29692832764505117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2704.7201365187711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1</v>
          </cell>
          <cell r="CP372">
            <v>0</v>
          </cell>
          <cell r="CQ372">
            <v>0</v>
          </cell>
          <cell r="CS372">
            <v>0</v>
          </cell>
          <cell r="CU372">
            <v>9528.6250866217524</v>
          </cell>
          <cell r="CW372">
            <v>0</v>
          </cell>
          <cell r="CY372">
            <v>0</v>
          </cell>
          <cell r="DA372">
            <v>2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17954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4</v>
          </cell>
          <cell r="DN372">
            <v>0</v>
          </cell>
          <cell r="DO372">
            <v>12090</v>
          </cell>
          <cell r="DQ372">
            <v>869</v>
          </cell>
          <cell r="DS372">
            <v>38877</v>
          </cell>
          <cell r="DU372">
            <v>869</v>
          </cell>
          <cell r="DW372">
            <v>12090</v>
          </cell>
          <cell r="DY372">
            <v>6.7137698827354004</v>
          </cell>
          <cell r="DZ372">
            <v>0</v>
          </cell>
          <cell r="EA372">
            <v>56322</v>
          </cell>
          <cell r="EC372">
            <v>4210</v>
          </cell>
          <cell r="EE372">
            <v>26348</v>
          </cell>
          <cell r="EG372">
            <v>4210</v>
          </cell>
          <cell r="EI372">
            <v>51486</v>
          </cell>
          <cell r="EK372">
            <v>3</v>
          </cell>
          <cell r="EL372">
            <v>0</v>
          </cell>
          <cell r="EM372">
            <v>33156</v>
          </cell>
          <cell r="EN372">
            <v>0</v>
          </cell>
          <cell r="EO372">
            <v>2679</v>
          </cell>
          <cell r="EP372">
            <v>0</v>
          </cell>
          <cell r="EQ372">
            <v>0</v>
          </cell>
          <cell r="ER372">
            <v>0</v>
          </cell>
          <cell r="ES372">
            <v>2679</v>
          </cell>
          <cell r="ET372">
            <v>0</v>
          </cell>
          <cell r="EU372">
            <v>31375.200000000001</v>
          </cell>
          <cell r="EV372">
            <v>0</v>
          </cell>
          <cell r="EW372">
            <v>3</v>
          </cell>
          <cell r="EX372">
            <v>0</v>
          </cell>
          <cell r="EY372">
            <v>24654</v>
          </cell>
          <cell r="EZ372">
            <v>0</v>
          </cell>
          <cell r="FA372">
            <v>2679</v>
          </cell>
          <cell r="FB372">
            <v>0</v>
          </cell>
          <cell r="FC372">
            <v>0</v>
          </cell>
          <cell r="FD372">
            <v>0</v>
          </cell>
          <cell r="FE372">
            <v>2679</v>
          </cell>
          <cell r="FF372">
            <v>0</v>
          </cell>
          <cell r="FG372">
            <v>17692.8</v>
          </cell>
          <cell r="FH372">
            <v>0</v>
          </cell>
          <cell r="FI372">
            <v>2</v>
          </cell>
          <cell r="FJ372">
            <v>0</v>
          </cell>
          <cell r="FK372">
            <v>17392</v>
          </cell>
          <cell r="FL372">
            <v>0</v>
          </cell>
          <cell r="FM372">
            <v>1786</v>
          </cell>
          <cell r="FN372">
            <v>0</v>
          </cell>
          <cell r="FO372">
            <v>0</v>
          </cell>
          <cell r="FQ372">
            <v>1786</v>
          </cell>
          <cell r="FS372">
            <v>0</v>
          </cell>
          <cell r="FU372">
            <v>1</v>
          </cell>
          <cell r="FV372">
            <v>0</v>
          </cell>
          <cell r="FW372">
            <v>9178</v>
          </cell>
          <cell r="FX372">
            <v>0</v>
          </cell>
          <cell r="FY372">
            <v>893</v>
          </cell>
          <cell r="FZ372">
            <v>0</v>
          </cell>
          <cell r="GA372">
            <v>0</v>
          </cell>
          <cell r="GB372">
            <v>0</v>
          </cell>
          <cell r="GC372">
            <v>893</v>
          </cell>
          <cell r="GE372">
            <v>0</v>
          </cell>
          <cell r="GG372">
            <v>1</v>
          </cell>
          <cell r="GH372">
            <v>0</v>
          </cell>
          <cell r="GI372">
            <v>9453</v>
          </cell>
          <cell r="GJ372">
            <v>0</v>
          </cell>
          <cell r="GK372">
            <v>891</v>
          </cell>
          <cell r="GL372">
            <v>0</v>
          </cell>
          <cell r="GM372">
            <v>0</v>
          </cell>
          <cell r="GO372">
            <v>891</v>
          </cell>
          <cell r="GQ372">
            <v>264.57323395602276</v>
          </cell>
          <cell r="HE372">
            <v>-622</v>
          </cell>
        </row>
        <row r="373">
          <cell r="A373">
            <v>625</v>
          </cell>
          <cell r="B373" t="str">
            <v>BRIDGEWATER RAYNHAM</v>
          </cell>
          <cell r="E373">
            <v>0</v>
          </cell>
          <cell r="F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2168</v>
          </cell>
          <cell r="Q373">
            <v>0</v>
          </cell>
          <cell r="R373">
            <v>0</v>
          </cell>
          <cell r="S373">
            <v>0</v>
          </cell>
          <cell r="U373">
            <v>0</v>
          </cell>
          <cell r="V373">
            <v>0</v>
          </cell>
          <cell r="W373">
            <v>2</v>
          </cell>
          <cell r="X373">
            <v>0</v>
          </cell>
          <cell r="Y373">
            <v>11364</v>
          </cell>
          <cell r="Z373">
            <v>0</v>
          </cell>
          <cell r="AA373">
            <v>0</v>
          </cell>
          <cell r="AB373">
            <v>0</v>
          </cell>
          <cell r="AC373">
            <v>11364</v>
          </cell>
          <cell r="AD373">
            <v>0</v>
          </cell>
          <cell r="AF373">
            <v>2</v>
          </cell>
          <cell r="AG373">
            <v>0</v>
          </cell>
          <cell r="AH373">
            <v>11632</v>
          </cell>
          <cell r="AJ373">
            <v>0</v>
          </cell>
          <cell r="AL373">
            <v>7086</v>
          </cell>
          <cell r="AN373">
            <v>0</v>
          </cell>
          <cell r="AO373">
            <v>1</v>
          </cell>
          <cell r="AP373">
            <v>0</v>
          </cell>
          <cell r="AQ373">
            <v>6136</v>
          </cell>
          <cell r="AR373">
            <v>0</v>
          </cell>
          <cell r="AS373">
            <v>0</v>
          </cell>
          <cell r="AT373">
            <v>0</v>
          </cell>
          <cell r="AU373">
            <v>4706</v>
          </cell>
          <cell r="AW373">
            <v>1</v>
          </cell>
          <cell r="AY373">
            <v>6743</v>
          </cell>
          <cell r="AZ373">
            <v>0</v>
          </cell>
          <cell r="BA373">
            <v>0</v>
          </cell>
          <cell r="BB373">
            <v>0</v>
          </cell>
          <cell r="BC373">
            <v>636</v>
          </cell>
          <cell r="BD373">
            <v>1</v>
          </cell>
          <cell r="BE373">
            <v>3.99</v>
          </cell>
          <cell r="BF373">
            <v>0</v>
          </cell>
          <cell r="BG373">
            <v>25627</v>
          </cell>
          <cell r="BH373">
            <v>0</v>
          </cell>
          <cell r="BI373">
            <v>6</v>
          </cell>
          <cell r="BJ373">
            <v>0</v>
          </cell>
          <cell r="BK373">
            <v>39912</v>
          </cell>
          <cell r="BL373">
            <v>0</v>
          </cell>
          <cell r="BM373">
            <v>0</v>
          </cell>
          <cell r="BN373">
            <v>0</v>
          </cell>
          <cell r="BO373">
            <v>7909.2605419057372</v>
          </cell>
          <cell r="BP373">
            <v>5.1513885900567402</v>
          </cell>
          <cell r="BQ373">
            <v>11.989830508474576</v>
          </cell>
          <cell r="BR373">
            <v>0</v>
          </cell>
          <cell r="BS373">
            <v>90664.674059302037</v>
          </cell>
          <cell r="BT373">
            <v>0</v>
          </cell>
          <cell r="BU373">
            <v>8968.3932203389832</v>
          </cell>
          <cell r="BW373">
            <v>0</v>
          </cell>
          <cell r="BY373">
            <v>8968.3932203389832</v>
          </cell>
          <cell r="CA373">
            <v>66877.274059302043</v>
          </cell>
          <cell r="CC373">
            <v>12.655405405405405</v>
          </cell>
          <cell r="CD373">
            <v>0</v>
          </cell>
          <cell r="CE373">
            <v>107301.81756756756</v>
          </cell>
          <cell r="CF373">
            <v>780.26519105312764</v>
          </cell>
          <cell r="CG373">
            <v>9820.5945945945932</v>
          </cell>
          <cell r="CH373">
            <v>58.688164026096274</v>
          </cell>
          <cell r="CI373">
            <v>0</v>
          </cell>
          <cell r="CJ373">
            <v>0</v>
          </cell>
          <cell r="CK373">
            <v>9820.5945945945932</v>
          </cell>
          <cell r="CL373">
            <v>58.688164026096274</v>
          </cell>
          <cell r="CM373">
            <v>52803.143508265523</v>
          </cell>
          <cell r="CN373">
            <v>0</v>
          </cell>
          <cell r="CO373">
            <v>12</v>
          </cell>
          <cell r="CP373">
            <v>0</v>
          </cell>
          <cell r="CQ373">
            <v>109948.37677614059</v>
          </cell>
          <cell r="CS373">
            <v>9732</v>
          </cell>
          <cell r="CU373">
            <v>0</v>
          </cell>
          <cell r="CW373">
            <v>9732</v>
          </cell>
          <cell r="CY373">
            <v>33709.824399626159</v>
          </cell>
          <cell r="DA373">
            <v>10</v>
          </cell>
          <cell r="DB373">
            <v>0</v>
          </cell>
          <cell r="DC373">
            <v>95894</v>
          </cell>
          <cell r="DD373">
            <v>0</v>
          </cell>
          <cell r="DE373">
            <v>8490</v>
          </cell>
          <cell r="DF373">
            <v>0</v>
          </cell>
          <cell r="DG373">
            <v>0</v>
          </cell>
          <cell r="DH373">
            <v>0</v>
          </cell>
          <cell r="DI373">
            <v>8490</v>
          </cell>
          <cell r="DJ373">
            <v>0</v>
          </cell>
          <cell r="DK373">
            <v>8711</v>
          </cell>
          <cell r="DL373">
            <v>0</v>
          </cell>
          <cell r="DM373">
            <v>8</v>
          </cell>
          <cell r="DN373">
            <v>0</v>
          </cell>
          <cell r="DO373">
            <v>81769</v>
          </cell>
          <cell r="DQ373">
            <v>7144</v>
          </cell>
          <cell r="DS373">
            <v>0</v>
          </cell>
          <cell r="DU373">
            <v>7144</v>
          </cell>
          <cell r="DW373">
            <v>1370.7297598504638</v>
          </cell>
          <cell r="DY373">
            <v>11.975694444444445</v>
          </cell>
          <cell r="DZ373">
            <v>0</v>
          </cell>
          <cell r="EA373">
            <v>103951</v>
          </cell>
          <cell r="EC373">
            <v>8908</v>
          </cell>
          <cell r="EE373">
            <v>19864</v>
          </cell>
          <cell r="EG373">
            <v>8908</v>
          </cell>
          <cell r="EI373">
            <v>22182</v>
          </cell>
          <cell r="EK373">
            <v>15.031468531468533</v>
          </cell>
          <cell r="EL373">
            <v>0</v>
          </cell>
          <cell r="EM373">
            <v>140606</v>
          </cell>
          <cell r="EN373">
            <v>0</v>
          </cell>
          <cell r="EO373">
            <v>12483</v>
          </cell>
          <cell r="EP373">
            <v>0</v>
          </cell>
          <cell r="EQ373">
            <v>10789</v>
          </cell>
          <cell r="ER373">
            <v>0</v>
          </cell>
          <cell r="ES373">
            <v>12483</v>
          </cell>
          <cell r="ET373">
            <v>0</v>
          </cell>
          <cell r="EU373">
            <v>49964.2</v>
          </cell>
          <cell r="EV373">
            <v>0</v>
          </cell>
          <cell r="EW373">
            <v>20.703407627017526</v>
          </cell>
          <cell r="EX373">
            <v>0</v>
          </cell>
          <cell r="EY373">
            <v>200485</v>
          </cell>
          <cell r="EZ373">
            <v>0</v>
          </cell>
          <cell r="FA373">
            <v>15785</v>
          </cell>
          <cell r="FB373">
            <v>0</v>
          </cell>
          <cell r="FC373">
            <v>37245</v>
          </cell>
          <cell r="FD373">
            <v>0</v>
          </cell>
          <cell r="FE373">
            <v>15785</v>
          </cell>
          <cell r="FF373">
            <v>0</v>
          </cell>
          <cell r="FG373">
            <v>77915.55</v>
          </cell>
          <cell r="FH373">
            <v>0</v>
          </cell>
          <cell r="FI373">
            <v>14</v>
          </cell>
          <cell r="FJ373">
            <v>0</v>
          </cell>
          <cell r="FK373">
            <v>161977</v>
          </cell>
          <cell r="FL373">
            <v>0</v>
          </cell>
          <cell r="FM373">
            <v>12415</v>
          </cell>
          <cell r="FN373">
            <v>0</v>
          </cell>
          <cell r="FO373">
            <v>0</v>
          </cell>
          <cell r="FQ373">
            <v>12415</v>
          </cell>
          <cell r="FS373">
            <v>23097.112004062456</v>
          </cell>
          <cell r="FU373">
            <v>11</v>
          </cell>
          <cell r="FV373">
            <v>0</v>
          </cell>
          <cell r="FW373">
            <v>136601</v>
          </cell>
          <cell r="FX373">
            <v>0</v>
          </cell>
          <cell r="FY373">
            <v>9823</v>
          </cell>
          <cell r="FZ373">
            <v>0</v>
          </cell>
          <cell r="GA373">
            <v>0</v>
          </cell>
          <cell r="GB373">
            <v>0</v>
          </cell>
          <cell r="GC373">
            <v>9823</v>
          </cell>
          <cell r="GE373">
            <v>23496.118066112227</v>
          </cell>
          <cell r="GG373">
            <v>8.1718213058419238</v>
          </cell>
          <cell r="GH373">
            <v>0</v>
          </cell>
          <cell r="GI373">
            <v>86721</v>
          </cell>
          <cell r="GJ373">
            <v>0</v>
          </cell>
          <cell r="GK373">
            <v>7297</v>
          </cell>
          <cell r="GL373">
            <v>0</v>
          </cell>
          <cell r="GM373">
            <v>0</v>
          </cell>
          <cell r="GO373">
            <v>7297</v>
          </cell>
          <cell r="GQ373">
            <v>0</v>
          </cell>
          <cell r="HE373">
            <v>-625</v>
          </cell>
        </row>
        <row r="374">
          <cell r="A374">
            <v>632</v>
          </cell>
          <cell r="B374" t="str">
            <v>CHESTERFIELD GOSHEN</v>
          </cell>
          <cell r="C374">
            <v>2</v>
          </cell>
          <cell r="D374">
            <v>12950</v>
          </cell>
          <cell r="E374">
            <v>0</v>
          </cell>
          <cell r="F374">
            <v>0</v>
          </cell>
          <cell r="G374">
            <v>0</v>
          </cell>
          <cell r="I374">
            <v>1</v>
          </cell>
          <cell r="J374">
            <v>5420</v>
          </cell>
          <cell r="K374">
            <v>0</v>
          </cell>
          <cell r="L374">
            <v>0</v>
          </cell>
          <cell r="O374">
            <v>1</v>
          </cell>
          <cell r="P374">
            <v>0</v>
          </cell>
          <cell r="Q374">
            <v>7523</v>
          </cell>
          <cell r="R374">
            <v>0</v>
          </cell>
          <cell r="S374">
            <v>0</v>
          </cell>
          <cell r="U374">
            <v>1674</v>
          </cell>
          <cell r="V374">
            <v>0</v>
          </cell>
          <cell r="W374">
            <v>2</v>
          </cell>
          <cell r="X374">
            <v>0</v>
          </cell>
          <cell r="Y374">
            <v>14110</v>
          </cell>
          <cell r="Z374">
            <v>0</v>
          </cell>
          <cell r="AA374">
            <v>0</v>
          </cell>
          <cell r="AB374">
            <v>0</v>
          </cell>
          <cell r="AC374">
            <v>6587</v>
          </cell>
          <cell r="AD374">
            <v>0</v>
          </cell>
          <cell r="AE374">
            <v>0</v>
          </cell>
          <cell r="AF374">
            <v>2</v>
          </cell>
          <cell r="AG374">
            <v>0</v>
          </cell>
          <cell r="AH374">
            <v>15214</v>
          </cell>
          <cell r="AJ374">
            <v>0</v>
          </cell>
          <cell r="AL374">
            <v>5056</v>
          </cell>
          <cell r="AN374">
            <v>0</v>
          </cell>
          <cell r="AO374">
            <v>1</v>
          </cell>
          <cell r="AP374">
            <v>0</v>
          </cell>
          <cell r="AQ374">
            <v>9036</v>
          </cell>
          <cell r="AR374">
            <v>0</v>
          </cell>
          <cell r="AS374">
            <v>0</v>
          </cell>
          <cell r="AT374">
            <v>0</v>
          </cell>
          <cell r="AU374">
            <v>3297</v>
          </cell>
          <cell r="AW374">
            <v>1</v>
          </cell>
          <cell r="AY374">
            <v>8247</v>
          </cell>
          <cell r="AZ374">
            <v>0</v>
          </cell>
          <cell r="BA374">
            <v>0</v>
          </cell>
          <cell r="BB374">
            <v>0</v>
          </cell>
          <cell r="BC374">
            <v>393</v>
          </cell>
          <cell r="BD374">
            <v>1</v>
          </cell>
          <cell r="BE374">
            <v>5</v>
          </cell>
          <cell r="BF374">
            <v>0</v>
          </cell>
          <cell r="BG374">
            <v>37745</v>
          </cell>
          <cell r="BH374">
            <v>0</v>
          </cell>
          <cell r="BI374">
            <v>4</v>
          </cell>
          <cell r="BJ374">
            <v>0</v>
          </cell>
          <cell r="BK374">
            <v>36328</v>
          </cell>
          <cell r="BL374">
            <v>0</v>
          </cell>
          <cell r="BM374">
            <v>0</v>
          </cell>
          <cell r="BN374">
            <v>0</v>
          </cell>
          <cell r="BO374">
            <v>5413.5407908934594</v>
          </cell>
          <cell r="BP374">
            <v>3.525898801065523</v>
          </cell>
          <cell r="BQ374">
            <v>5.2048611111111107</v>
          </cell>
          <cell r="BR374">
            <v>0</v>
          </cell>
          <cell r="BS374">
            <v>44916.36904894036</v>
          </cell>
          <cell r="BT374">
            <v>0</v>
          </cell>
          <cell r="BU374">
            <v>3893.2361111111113</v>
          </cell>
          <cell r="BW374">
            <v>0</v>
          </cell>
          <cell r="BY374">
            <v>3893.2361111111113</v>
          </cell>
          <cell r="CA374">
            <v>20387.569048940361</v>
          </cell>
          <cell r="CC374">
            <v>5</v>
          </cell>
          <cell r="CD374">
            <v>0</v>
          </cell>
          <cell r="CE374">
            <v>36368</v>
          </cell>
          <cell r="CF374">
            <v>0</v>
          </cell>
          <cell r="CG374">
            <v>3104</v>
          </cell>
          <cell r="CH374">
            <v>0</v>
          </cell>
          <cell r="CI374">
            <v>9868</v>
          </cell>
          <cell r="CJ374">
            <v>0</v>
          </cell>
          <cell r="CK374">
            <v>3104</v>
          </cell>
          <cell r="CL374">
            <v>0</v>
          </cell>
          <cell r="CM374">
            <v>5153</v>
          </cell>
          <cell r="CN374">
            <v>0</v>
          </cell>
          <cell r="CO374">
            <v>5.8641114982578397</v>
          </cell>
          <cell r="CP374">
            <v>0</v>
          </cell>
          <cell r="CQ374">
            <v>49217.487804878052</v>
          </cell>
          <cell r="CS374">
            <v>4755.7944250871078</v>
          </cell>
          <cell r="CU374">
            <v>0</v>
          </cell>
          <cell r="CW374">
            <v>4755.7944250871078</v>
          </cell>
          <cell r="CY374">
            <v>16284.487804878052</v>
          </cell>
          <cell r="DA374">
            <v>8</v>
          </cell>
          <cell r="DB374">
            <v>0</v>
          </cell>
          <cell r="DC374">
            <v>69699</v>
          </cell>
          <cell r="DD374">
            <v>0</v>
          </cell>
          <cell r="DE374">
            <v>5943</v>
          </cell>
          <cell r="DF374">
            <v>0</v>
          </cell>
          <cell r="DG374">
            <v>10806</v>
          </cell>
          <cell r="DH374">
            <v>0</v>
          </cell>
          <cell r="DI374">
            <v>5943</v>
          </cell>
          <cell r="DJ374">
            <v>0</v>
          </cell>
          <cell r="DK374">
            <v>28191</v>
          </cell>
          <cell r="DL374">
            <v>0</v>
          </cell>
          <cell r="DM374">
            <v>11</v>
          </cell>
          <cell r="DN374">
            <v>0</v>
          </cell>
          <cell r="DO374">
            <v>118810</v>
          </cell>
          <cell r="DQ374">
            <v>8930</v>
          </cell>
          <cell r="DS374">
            <v>12774</v>
          </cell>
          <cell r="DU374">
            <v>8930</v>
          </cell>
          <cell r="DW374">
            <v>66539.70243902439</v>
          </cell>
          <cell r="DY374">
            <v>9.9930795847750851</v>
          </cell>
          <cell r="DZ374">
            <v>0</v>
          </cell>
          <cell r="EA374">
            <v>109624</v>
          </cell>
          <cell r="EC374">
            <v>8924</v>
          </cell>
          <cell r="EE374">
            <v>0</v>
          </cell>
          <cell r="EG374">
            <v>8924</v>
          </cell>
          <cell r="EI374">
            <v>37659.204878048782</v>
          </cell>
          <cell r="EK374">
            <v>9</v>
          </cell>
          <cell r="EL374">
            <v>0</v>
          </cell>
          <cell r="EM374">
            <v>100107</v>
          </cell>
          <cell r="EN374">
            <v>0</v>
          </cell>
          <cell r="EO374">
            <v>8037</v>
          </cell>
          <cell r="EP374">
            <v>0</v>
          </cell>
          <cell r="EQ374">
            <v>0</v>
          </cell>
          <cell r="ER374">
            <v>0</v>
          </cell>
          <cell r="ES374">
            <v>8037</v>
          </cell>
          <cell r="ET374">
            <v>0</v>
          </cell>
          <cell r="EU374">
            <v>19644.400000000001</v>
          </cell>
          <cell r="EV374">
            <v>0</v>
          </cell>
          <cell r="EW374">
            <v>8</v>
          </cell>
          <cell r="EX374">
            <v>0</v>
          </cell>
          <cell r="EY374">
            <v>98184</v>
          </cell>
          <cell r="EZ374">
            <v>0</v>
          </cell>
          <cell r="FA374">
            <v>7144</v>
          </cell>
          <cell r="FB374">
            <v>0</v>
          </cell>
          <cell r="FC374">
            <v>0</v>
          </cell>
          <cell r="FD374">
            <v>0</v>
          </cell>
          <cell r="FE374">
            <v>7144</v>
          </cell>
          <cell r="FF374">
            <v>0</v>
          </cell>
          <cell r="FG374">
            <v>0</v>
          </cell>
          <cell r="FH374">
            <v>0</v>
          </cell>
          <cell r="FI374">
            <v>7</v>
          </cell>
          <cell r="FJ374">
            <v>0</v>
          </cell>
          <cell r="FK374">
            <v>94129</v>
          </cell>
          <cell r="FL374">
            <v>0</v>
          </cell>
          <cell r="FM374">
            <v>6251</v>
          </cell>
          <cell r="FN374">
            <v>0</v>
          </cell>
          <cell r="FO374">
            <v>0</v>
          </cell>
          <cell r="FQ374">
            <v>6251</v>
          </cell>
          <cell r="FS374">
            <v>0</v>
          </cell>
          <cell r="FU374">
            <v>6</v>
          </cell>
          <cell r="FV374">
            <v>0</v>
          </cell>
          <cell r="FW374">
            <v>75948</v>
          </cell>
          <cell r="FX374">
            <v>0</v>
          </cell>
          <cell r="FY374">
            <v>5358</v>
          </cell>
          <cell r="FZ374">
            <v>0</v>
          </cell>
          <cell r="GA374">
            <v>0</v>
          </cell>
          <cell r="GB374">
            <v>0</v>
          </cell>
          <cell r="GC374">
            <v>5358</v>
          </cell>
          <cell r="GE374">
            <v>0</v>
          </cell>
          <cell r="GG374">
            <v>4.5</v>
          </cell>
          <cell r="GH374">
            <v>0</v>
          </cell>
          <cell r="GI374">
            <v>61740</v>
          </cell>
          <cell r="GJ374">
            <v>0</v>
          </cell>
          <cell r="GK374">
            <v>4019</v>
          </cell>
          <cell r="GL374">
            <v>0</v>
          </cell>
          <cell r="GM374">
            <v>0</v>
          </cell>
          <cell r="GO374">
            <v>4019</v>
          </cell>
          <cell r="GQ374">
            <v>0</v>
          </cell>
          <cell r="HE374">
            <v>-632</v>
          </cell>
        </row>
        <row r="375">
          <cell r="A375">
            <v>635</v>
          </cell>
          <cell r="B375" t="str">
            <v>CENTRAL BERKSHIRE</v>
          </cell>
          <cell r="E375">
            <v>0</v>
          </cell>
          <cell r="F375">
            <v>0</v>
          </cell>
          <cell r="J375">
            <v>0</v>
          </cell>
          <cell r="K375">
            <v>0</v>
          </cell>
          <cell r="L375">
            <v>208</v>
          </cell>
          <cell r="M375">
            <v>8696</v>
          </cell>
          <cell r="O375">
            <v>2</v>
          </cell>
          <cell r="P375">
            <v>0</v>
          </cell>
          <cell r="Q375">
            <v>13062</v>
          </cell>
          <cell r="R375">
            <v>0</v>
          </cell>
          <cell r="S375">
            <v>0</v>
          </cell>
          <cell r="U375">
            <v>0</v>
          </cell>
          <cell r="V375">
            <v>0</v>
          </cell>
          <cell r="W375">
            <v>1</v>
          </cell>
          <cell r="X375">
            <v>0</v>
          </cell>
          <cell r="Y375">
            <v>5941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1</v>
          </cell>
          <cell r="AG375">
            <v>0</v>
          </cell>
          <cell r="AH375">
            <v>6689</v>
          </cell>
          <cell r="AJ375">
            <v>0</v>
          </cell>
          <cell r="AL375">
            <v>748</v>
          </cell>
          <cell r="AN375">
            <v>0</v>
          </cell>
          <cell r="AO375">
            <v>1</v>
          </cell>
          <cell r="AP375">
            <v>0</v>
          </cell>
          <cell r="AQ375">
            <v>7219</v>
          </cell>
          <cell r="AR375">
            <v>0</v>
          </cell>
          <cell r="AS375">
            <v>0</v>
          </cell>
          <cell r="AT375">
            <v>0</v>
          </cell>
          <cell r="AU375">
            <v>979</v>
          </cell>
          <cell r="AW375">
            <v>3</v>
          </cell>
          <cell r="AY375">
            <v>23190</v>
          </cell>
          <cell r="AZ375">
            <v>0</v>
          </cell>
          <cell r="BA375">
            <v>0</v>
          </cell>
          <cell r="BB375">
            <v>0</v>
          </cell>
          <cell r="BC375">
            <v>14767</v>
          </cell>
          <cell r="BD375">
            <v>22</v>
          </cell>
          <cell r="BE375">
            <v>3</v>
          </cell>
          <cell r="BF375">
            <v>0</v>
          </cell>
          <cell r="BG375">
            <v>22710</v>
          </cell>
          <cell r="BH375">
            <v>0</v>
          </cell>
          <cell r="BI375">
            <v>2</v>
          </cell>
          <cell r="BJ375">
            <v>0</v>
          </cell>
          <cell r="BK375">
            <v>14762</v>
          </cell>
          <cell r="BL375">
            <v>0</v>
          </cell>
          <cell r="BM375">
            <v>0</v>
          </cell>
          <cell r="BN375">
            <v>0</v>
          </cell>
          <cell r="BO375">
            <v>1954.0230969638492</v>
          </cell>
          <cell r="BP375">
            <v>1.2726767860378914</v>
          </cell>
          <cell r="BQ375">
            <v>7</v>
          </cell>
          <cell r="BR375">
            <v>0</v>
          </cell>
          <cell r="BS375">
            <v>54513.029306149489</v>
          </cell>
          <cell r="BT375">
            <v>0</v>
          </cell>
          <cell r="BU375">
            <v>5230.3377807183442</v>
          </cell>
          <cell r="BW375">
            <v>0</v>
          </cell>
          <cell r="BY375">
            <v>5230.3377807183442</v>
          </cell>
          <cell r="CA375">
            <v>39751.029306149489</v>
          </cell>
          <cell r="CC375">
            <v>12.944262295081966</v>
          </cell>
          <cell r="CD375">
            <v>0</v>
          </cell>
          <cell r="CE375">
            <v>127151.08243037209</v>
          </cell>
          <cell r="CF375">
            <v>0</v>
          </cell>
          <cell r="CG375">
            <v>9761.1222998129469</v>
          </cell>
          <cell r="CH375">
            <v>0</v>
          </cell>
          <cell r="CI375">
            <v>3695.3704918032786</v>
          </cell>
          <cell r="CJ375">
            <v>0</v>
          </cell>
          <cell r="CK375">
            <v>9761.1222998129469</v>
          </cell>
          <cell r="CL375">
            <v>0</v>
          </cell>
          <cell r="CM375">
            <v>96489.053124222599</v>
          </cell>
          <cell r="CN375">
            <v>0</v>
          </cell>
          <cell r="CO375">
            <v>16.40531561461794</v>
          </cell>
          <cell r="CP375">
            <v>0</v>
          </cell>
          <cell r="CQ375">
            <v>153603.33082337442</v>
          </cell>
          <cell r="CS375">
            <v>12487.581876201022</v>
          </cell>
          <cell r="CU375">
            <v>10219.196813479752</v>
          </cell>
          <cell r="CW375">
            <v>12487.581876201022</v>
          </cell>
          <cell r="CY375">
            <v>85935.24839300233</v>
          </cell>
          <cell r="DA375">
            <v>13</v>
          </cell>
          <cell r="DB375">
            <v>0</v>
          </cell>
          <cell r="DC375">
            <v>144635</v>
          </cell>
          <cell r="DD375">
            <v>0</v>
          </cell>
          <cell r="DE375">
            <v>11005</v>
          </cell>
          <cell r="DF375">
            <v>0</v>
          </cell>
          <cell r="DG375">
            <v>0</v>
          </cell>
          <cell r="DH375">
            <v>0</v>
          </cell>
          <cell r="DI375">
            <v>11005</v>
          </cell>
          <cell r="DJ375">
            <v>0</v>
          </cell>
          <cell r="DK375">
            <v>44927</v>
          </cell>
          <cell r="DL375">
            <v>0</v>
          </cell>
          <cell r="DM375">
            <v>12.322259136212624</v>
          </cell>
          <cell r="DN375">
            <v>0</v>
          </cell>
          <cell r="DO375">
            <v>121975</v>
          </cell>
          <cell r="DQ375">
            <v>10081</v>
          </cell>
          <cell r="DS375">
            <v>10741</v>
          </cell>
          <cell r="DU375">
            <v>10081</v>
          </cell>
          <cell r="DW375">
            <v>10580.899357200933</v>
          </cell>
          <cell r="DY375">
            <v>15.496419087470828</v>
          </cell>
          <cell r="DZ375">
            <v>0</v>
          </cell>
          <cell r="EA375">
            <v>159178</v>
          </cell>
          <cell r="EC375">
            <v>13828</v>
          </cell>
          <cell r="EE375">
            <v>0</v>
          </cell>
          <cell r="EG375">
            <v>13828</v>
          </cell>
          <cell r="EI375">
            <v>37203</v>
          </cell>
          <cell r="EK375">
            <v>15.5</v>
          </cell>
          <cell r="EL375">
            <v>0</v>
          </cell>
          <cell r="EM375">
            <v>169124</v>
          </cell>
          <cell r="EN375">
            <v>-22354</v>
          </cell>
          <cell r="EO375">
            <v>12937</v>
          </cell>
          <cell r="EP375">
            <v>-1786</v>
          </cell>
          <cell r="EQ375">
            <v>14316</v>
          </cell>
          <cell r="ER375">
            <v>0</v>
          </cell>
          <cell r="ES375">
            <v>12937</v>
          </cell>
          <cell r="ET375">
            <v>-1786</v>
          </cell>
          <cell r="EU375">
            <v>32267.8</v>
          </cell>
          <cell r="EV375">
            <v>0</v>
          </cell>
          <cell r="EW375">
            <v>16.034883720930232</v>
          </cell>
          <cell r="EX375">
            <v>0</v>
          </cell>
          <cell r="EY375">
            <v>183237</v>
          </cell>
          <cell r="EZ375">
            <v>0</v>
          </cell>
          <cell r="FA375">
            <v>14321</v>
          </cell>
          <cell r="FB375">
            <v>0</v>
          </cell>
          <cell r="FC375">
            <v>0</v>
          </cell>
          <cell r="FD375">
            <v>0</v>
          </cell>
          <cell r="FE375">
            <v>14321</v>
          </cell>
          <cell r="FF375">
            <v>0</v>
          </cell>
          <cell r="FG375">
            <v>17367.7</v>
          </cell>
          <cell r="FH375">
            <v>0</v>
          </cell>
          <cell r="FI375">
            <v>13.769495176333098</v>
          </cell>
          <cell r="FJ375">
            <v>0</v>
          </cell>
          <cell r="FK375">
            <v>183020</v>
          </cell>
          <cell r="FL375">
            <v>0</v>
          </cell>
          <cell r="FM375">
            <v>12271</v>
          </cell>
          <cell r="FN375">
            <v>0</v>
          </cell>
          <cell r="FO375">
            <v>0</v>
          </cell>
          <cell r="FQ375">
            <v>12271</v>
          </cell>
          <cell r="FS375">
            <v>23566.06946493595</v>
          </cell>
          <cell r="FU375">
            <v>14.69888092951129</v>
          </cell>
          <cell r="FV375">
            <v>0</v>
          </cell>
          <cell r="FW375">
            <v>177471</v>
          </cell>
          <cell r="FX375">
            <v>0</v>
          </cell>
          <cell r="FY375">
            <v>12414</v>
          </cell>
          <cell r="FZ375">
            <v>0</v>
          </cell>
          <cell r="GA375">
            <v>10555</v>
          </cell>
          <cell r="GB375">
            <v>0</v>
          </cell>
          <cell r="GC375">
            <v>12414</v>
          </cell>
          <cell r="GE375">
            <v>7808.9166088122183</v>
          </cell>
          <cell r="GG375">
            <v>12.732193732193732</v>
          </cell>
          <cell r="GH375">
            <v>0</v>
          </cell>
          <cell r="GI375">
            <v>162221</v>
          </cell>
          <cell r="GJ375">
            <v>0</v>
          </cell>
          <cell r="GK375">
            <v>11363</v>
          </cell>
          <cell r="GL375">
            <v>0</v>
          </cell>
          <cell r="GM375">
            <v>0</v>
          </cell>
          <cell r="GO375">
            <v>11363</v>
          </cell>
          <cell r="GQ375">
            <v>0</v>
          </cell>
          <cell r="HE375">
            <v>-635</v>
          </cell>
        </row>
        <row r="376">
          <cell r="A376">
            <v>640</v>
          </cell>
          <cell r="B376" t="str">
            <v>CONCORD CARLISLE</v>
          </cell>
          <cell r="E376">
            <v>0</v>
          </cell>
          <cell r="F376">
            <v>0</v>
          </cell>
          <cell r="I376">
            <v>2</v>
          </cell>
          <cell r="J376">
            <v>21738</v>
          </cell>
          <cell r="K376">
            <v>0</v>
          </cell>
          <cell r="L376">
            <v>0</v>
          </cell>
          <cell r="M376">
            <v>0</v>
          </cell>
          <cell r="O376">
            <v>3</v>
          </cell>
          <cell r="P376">
            <v>0</v>
          </cell>
          <cell r="Q376">
            <v>34020</v>
          </cell>
          <cell r="R376">
            <v>0</v>
          </cell>
          <cell r="S376">
            <v>0</v>
          </cell>
          <cell r="U376">
            <v>0</v>
          </cell>
          <cell r="V376">
            <v>13608</v>
          </cell>
          <cell r="W376">
            <v>4</v>
          </cell>
          <cell r="X376">
            <v>0</v>
          </cell>
          <cell r="Y376">
            <v>39703</v>
          </cell>
          <cell r="Z376">
            <v>0</v>
          </cell>
          <cell r="AA376">
            <v>0</v>
          </cell>
          <cell r="AB376">
            <v>0</v>
          </cell>
          <cell r="AC376">
            <v>5683</v>
          </cell>
          <cell r="AD376">
            <v>0</v>
          </cell>
          <cell r="AE376">
            <v>0</v>
          </cell>
          <cell r="AF376">
            <v>5</v>
          </cell>
          <cell r="AG376">
            <v>0</v>
          </cell>
          <cell r="AH376">
            <v>53310</v>
          </cell>
          <cell r="AJ376">
            <v>0</v>
          </cell>
          <cell r="AL376">
            <v>17017</v>
          </cell>
          <cell r="AN376">
            <v>0</v>
          </cell>
          <cell r="AO376">
            <v>1.67</v>
          </cell>
          <cell r="AP376">
            <v>0</v>
          </cell>
          <cell r="AQ376">
            <v>18442</v>
          </cell>
          <cell r="AR376">
            <v>0</v>
          </cell>
          <cell r="AS376">
            <v>0</v>
          </cell>
          <cell r="AT376">
            <v>0</v>
          </cell>
          <cell r="AU376">
            <v>10437</v>
          </cell>
          <cell r="AW376">
            <v>2</v>
          </cell>
          <cell r="AY376">
            <v>22020</v>
          </cell>
          <cell r="AZ376">
            <v>0</v>
          </cell>
          <cell r="BA376">
            <v>0</v>
          </cell>
          <cell r="BB376">
            <v>0</v>
          </cell>
          <cell r="BC376">
            <v>8031</v>
          </cell>
          <cell r="BD376">
            <v>11</v>
          </cell>
          <cell r="BE376">
            <v>2</v>
          </cell>
          <cell r="BF376">
            <v>0</v>
          </cell>
          <cell r="BG376">
            <v>22330</v>
          </cell>
          <cell r="BH376">
            <v>0</v>
          </cell>
          <cell r="BI376">
            <v>1</v>
          </cell>
          <cell r="BJ376">
            <v>0</v>
          </cell>
          <cell r="BK376">
            <v>11263</v>
          </cell>
          <cell r="BL376">
            <v>0</v>
          </cell>
          <cell r="BM376">
            <v>0</v>
          </cell>
          <cell r="BN376">
            <v>0</v>
          </cell>
          <cell r="BO376">
            <v>494.65377127448772</v>
          </cell>
          <cell r="BP376">
            <v>0.32217345475868342</v>
          </cell>
          <cell r="BQ376">
            <v>2</v>
          </cell>
          <cell r="BR376">
            <v>0</v>
          </cell>
          <cell r="BS376">
            <v>22034.395369653022</v>
          </cell>
          <cell r="BT376">
            <v>0</v>
          </cell>
          <cell r="BU376">
            <v>1496</v>
          </cell>
          <cell r="BW376">
            <v>0</v>
          </cell>
          <cell r="BY376">
            <v>1496</v>
          </cell>
          <cell r="CA376">
            <v>10895.395369653022</v>
          </cell>
          <cell r="CC376">
            <v>1</v>
          </cell>
          <cell r="CD376">
            <v>0</v>
          </cell>
          <cell r="CE376">
            <v>11170</v>
          </cell>
          <cell r="CF376">
            <v>0</v>
          </cell>
          <cell r="CG376">
            <v>776</v>
          </cell>
          <cell r="CH376">
            <v>0</v>
          </cell>
          <cell r="CI376">
            <v>0</v>
          </cell>
          <cell r="CJ376">
            <v>0</v>
          </cell>
          <cell r="CK376">
            <v>776</v>
          </cell>
          <cell r="CL376">
            <v>0</v>
          </cell>
          <cell r="CM376">
            <v>6463</v>
          </cell>
          <cell r="CN376">
            <v>0</v>
          </cell>
          <cell r="CO376">
            <v>1</v>
          </cell>
          <cell r="CP376">
            <v>0</v>
          </cell>
          <cell r="CQ376">
            <v>12142</v>
          </cell>
          <cell r="CS376">
            <v>811</v>
          </cell>
          <cell r="CU376">
            <v>0</v>
          </cell>
          <cell r="CW376">
            <v>811</v>
          </cell>
          <cell r="CY376">
            <v>5281</v>
          </cell>
          <cell r="DA376">
            <v>1</v>
          </cell>
          <cell r="DB376">
            <v>0</v>
          </cell>
          <cell r="DC376">
            <v>12579</v>
          </cell>
          <cell r="DD376">
            <v>0</v>
          </cell>
          <cell r="DE376">
            <v>843</v>
          </cell>
          <cell r="DF376">
            <v>0</v>
          </cell>
          <cell r="DG376">
            <v>0</v>
          </cell>
          <cell r="DH376">
            <v>0</v>
          </cell>
          <cell r="DI376">
            <v>843</v>
          </cell>
          <cell r="DJ376">
            <v>0</v>
          </cell>
          <cell r="DK376">
            <v>1020</v>
          </cell>
          <cell r="DL376">
            <v>0</v>
          </cell>
          <cell r="DM376">
            <v>1</v>
          </cell>
          <cell r="DN376">
            <v>0</v>
          </cell>
          <cell r="DO376">
            <v>13703</v>
          </cell>
          <cell r="DQ376">
            <v>893</v>
          </cell>
          <cell r="DS376">
            <v>0</v>
          </cell>
          <cell r="DU376">
            <v>893</v>
          </cell>
          <cell r="DW376">
            <v>1775</v>
          </cell>
          <cell r="DY376">
            <v>1</v>
          </cell>
          <cell r="DZ376">
            <v>0</v>
          </cell>
          <cell r="EA376">
            <v>13729</v>
          </cell>
          <cell r="EC376">
            <v>893</v>
          </cell>
          <cell r="EE376">
            <v>0</v>
          </cell>
          <cell r="EG376">
            <v>893</v>
          </cell>
          <cell r="EI376">
            <v>875.2</v>
          </cell>
          <cell r="EK376">
            <v>1</v>
          </cell>
          <cell r="EL376">
            <v>0</v>
          </cell>
          <cell r="EM376">
            <v>14925</v>
          </cell>
          <cell r="EN376">
            <v>0</v>
          </cell>
          <cell r="EO376">
            <v>893</v>
          </cell>
          <cell r="EP376">
            <v>0</v>
          </cell>
          <cell r="EQ376">
            <v>0</v>
          </cell>
          <cell r="ER376">
            <v>0</v>
          </cell>
          <cell r="ES376">
            <v>893</v>
          </cell>
          <cell r="ET376">
            <v>0</v>
          </cell>
          <cell r="EU376">
            <v>1661.1999999999998</v>
          </cell>
          <cell r="EV376">
            <v>0</v>
          </cell>
          <cell r="EW376">
            <v>2</v>
          </cell>
          <cell r="EX376">
            <v>0</v>
          </cell>
          <cell r="EY376">
            <v>32214</v>
          </cell>
          <cell r="EZ376">
            <v>0</v>
          </cell>
          <cell r="FA376">
            <v>1775</v>
          </cell>
          <cell r="FB376">
            <v>0</v>
          </cell>
          <cell r="FC376">
            <v>0</v>
          </cell>
          <cell r="FD376">
            <v>0</v>
          </cell>
          <cell r="FE376">
            <v>1775</v>
          </cell>
          <cell r="FF376">
            <v>0</v>
          </cell>
          <cell r="FG376">
            <v>17598.400000000001</v>
          </cell>
          <cell r="FH376">
            <v>0</v>
          </cell>
          <cell r="FI376">
            <v>5</v>
          </cell>
          <cell r="FJ376">
            <v>0</v>
          </cell>
          <cell r="FK376">
            <v>80025</v>
          </cell>
          <cell r="FL376">
            <v>0</v>
          </cell>
          <cell r="FM376">
            <v>4463</v>
          </cell>
          <cell r="FN376">
            <v>0</v>
          </cell>
          <cell r="FO376">
            <v>0</v>
          </cell>
          <cell r="FQ376">
            <v>4463</v>
          </cell>
          <cell r="FS376">
            <v>50180.601689560302</v>
          </cell>
          <cell r="FU376">
            <v>7</v>
          </cell>
          <cell r="FV376">
            <v>0</v>
          </cell>
          <cell r="FW376">
            <v>110979</v>
          </cell>
          <cell r="FX376">
            <v>0</v>
          </cell>
          <cell r="FY376">
            <v>6251</v>
          </cell>
          <cell r="FZ376">
            <v>0</v>
          </cell>
          <cell r="GA376">
            <v>0</v>
          </cell>
          <cell r="GB376">
            <v>0</v>
          </cell>
          <cell r="GC376">
            <v>6251</v>
          </cell>
          <cell r="GE376">
            <v>46272.753618256029</v>
          </cell>
          <cell r="GG376">
            <v>5.2758620689655178</v>
          </cell>
          <cell r="GH376">
            <v>0</v>
          </cell>
          <cell r="GI376">
            <v>85980</v>
          </cell>
          <cell r="GJ376">
            <v>0</v>
          </cell>
          <cell r="GK376">
            <v>4711</v>
          </cell>
          <cell r="GL376">
            <v>0</v>
          </cell>
          <cell r="GM376">
            <v>0</v>
          </cell>
          <cell r="GO376">
            <v>4711</v>
          </cell>
          <cell r="GQ376">
            <v>0</v>
          </cell>
          <cell r="HE376">
            <v>-640</v>
          </cell>
        </row>
        <row r="377">
          <cell r="A377">
            <v>645</v>
          </cell>
          <cell r="B377" t="str">
            <v>DENNIS YARMOUTH</v>
          </cell>
          <cell r="C377">
            <v>6.8760000000000003</v>
          </cell>
          <cell r="D377">
            <v>38519</v>
          </cell>
          <cell r="E377">
            <v>0</v>
          </cell>
          <cell r="F377">
            <v>42312</v>
          </cell>
          <cell r="G377">
            <v>0</v>
          </cell>
          <cell r="I377">
            <v>3</v>
          </cell>
          <cell r="J377">
            <v>16584</v>
          </cell>
          <cell r="K377">
            <v>0</v>
          </cell>
          <cell r="L377">
            <v>0</v>
          </cell>
          <cell r="O377">
            <v>5.0999999999999996</v>
          </cell>
          <cell r="P377">
            <v>0</v>
          </cell>
          <cell r="Q377">
            <v>23842</v>
          </cell>
          <cell r="R377">
            <v>0</v>
          </cell>
          <cell r="S377">
            <v>5815</v>
          </cell>
          <cell r="U377">
            <v>27640</v>
          </cell>
          <cell r="V377">
            <v>0</v>
          </cell>
          <cell r="W377">
            <v>35.25</v>
          </cell>
          <cell r="X377">
            <v>0</v>
          </cell>
          <cell r="Y377">
            <v>199599</v>
          </cell>
          <cell r="Z377">
            <v>0</v>
          </cell>
          <cell r="AA377">
            <v>21030</v>
          </cell>
          <cell r="AB377">
            <v>0</v>
          </cell>
          <cell r="AC377">
            <v>175757</v>
          </cell>
          <cell r="AD377">
            <v>0</v>
          </cell>
          <cell r="AE377">
            <v>0</v>
          </cell>
          <cell r="AF377">
            <v>64.89</v>
          </cell>
          <cell r="AG377">
            <v>0</v>
          </cell>
          <cell r="AH377">
            <v>383005</v>
          </cell>
          <cell r="AJ377">
            <v>48774</v>
          </cell>
          <cell r="AL377">
            <v>288860</v>
          </cell>
          <cell r="AN377">
            <v>0</v>
          </cell>
          <cell r="AO377">
            <v>67.959999999999994</v>
          </cell>
          <cell r="AP377">
            <v>0</v>
          </cell>
          <cell r="AQ377">
            <v>473204</v>
          </cell>
          <cell r="AR377">
            <v>0</v>
          </cell>
          <cell r="AS377">
            <v>15079</v>
          </cell>
          <cell r="AT377">
            <v>0</v>
          </cell>
          <cell r="AU377">
            <v>270546</v>
          </cell>
          <cell r="AW377">
            <v>90.26</v>
          </cell>
          <cell r="AY377">
            <v>689917</v>
          </cell>
          <cell r="AZ377">
            <v>0</v>
          </cell>
          <cell r="BA377">
            <v>15668</v>
          </cell>
          <cell r="BB377">
            <v>0</v>
          </cell>
          <cell r="BC377">
            <v>306411</v>
          </cell>
          <cell r="BD377">
            <v>448</v>
          </cell>
          <cell r="BE377">
            <v>106.52</v>
          </cell>
          <cell r="BF377">
            <v>0</v>
          </cell>
          <cell r="BG377">
            <v>862361</v>
          </cell>
          <cell r="BH377">
            <v>0</v>
          </cell>
          <cell r="BI377">
            <v>123.77</v>
          </cell>
          <cell r="BJ377">
            <v>0</v>
          </cell>
          <cell r="BK377">
            <v>983923</v>
          </cell>
          <cell r="BL377">
            <v>0</v>
          </cell>
          <cell r="BM377">
            <v>77157</v>
          </cell>
          <cell r="BN377">
            <v>0</v>
          </cell>
          <cell r="BO377">
            <v>95343.994433308893</v>
          </cell>
          <cell r="BP377">
            <v>62.098594736133236</v>
          </cell>
          <cell r="BQ377">
            <v>138.64189189189187</v>
          </cell>
          <cell r="BR377">
            <v>0</v>
          </cell>
          <cell r="BS377">
            <v>1108085.9260411023</v>
          </cell>
          <cell r="BT377">
            <v>0</v>
          </cell>
          <cell r="BU377">
            <v>102208.13513513515</v>
          </cell>
          <cell r="BW377">
            <v>17532.376888223793</v>
          </cell>
          <cell r="BY377">
            <v>102208.13513513515</v>
          </cell>
          <cell r="CA377">
            <v>266077.72604110226</v>
          </cell>
          <cell r="CC377">
            <v>121.68686868686868</v>
          </cell>
          <cell r="CD377">
            <v>0</v>
          </cell>
          <cell r="CE377">
            <v>1017940.5454545454</v>
          </cell>
          <cell r="CF377">
            <v>0</v>
          </cell>
          <cell r="CG377">
            <v>92477.252525252523</v>
          </cell>
          <cell r="CH377">
            <v>0</v>
          </cell>
          <cell r="CI377">
            <v>23458.39393939394</v>
          </cell>
          <cell r="CJ377">
            <v>0</v>
          </cell>
          <cell r="CK377">
            <v>92477.252525252523</v>
          </cell>
          <cell r="CL377">
            <v>0</v>
          </cell>
          <cell r="CM377">
            <v>123123</v>
          </cell>
          <cell r="CN377">
            <v>0</v>
          </cell>
          <cell r="CO377">
            <v>107.36788632849886</v>
          </cell>
          <cell r="CP377">
            <v>0</v>
          </cell>
          <cell r="CQ377">
            <v>971287.94581462105</v>
          </cell>
          <cell r="CS377">
            <v>83561.957888537159</v>
          </cell>
          <cell r="CU377">
            <v>45017.252595155711</v>
          </cell>
          <cell r="CW377">
            <v>83561.957888537159</v>
          </cell>
          <cell r="CY377">
            <v>49665</v>
          </cell>
          <cell r="DA377">
            <v>135.02254355813676</v>
          </cell>
          <cell r="DB377">
            <v>0</v>
          </cell>
          <cell r="DC377">
            <v>1320120</v>
          </cell>
          <cell r="DD377">
            <v>0</v>
          </cell>
          <cell r="DE377">
            <v>112936</v>
          </cell>
          <cell r="DF377">
            <v>0</v>
          </cell>
          <cell r="DG377">
            <v>21306</v>
          </cell>
          <cell r="DH377">
            <v>0</v>
          </cell>
          <cell r="DI377">
            <v>112936</v>
          </cell>
          <cell r="DJ377">
            <v>0</v>
          </cell>
          <cell r="DK377">
            <v>348832</v>
          </cell>
          <cell r="DL377">
            <v>0</v>
          </cell>
          <cell r="DM377">
            <v>129.90344827586205</v>
          </cell>
          <cell r="DN377">
            <v>0</v>
          </cell>
          <cell r="DO377">
            <v>1343364</v>
          </cell>
          <cell r="DQ377">
            <v>111539</v>
          </cell>
          <cell r="DS377">
            <v>54721</v>
          </cell>
          <cell r="DU377">
            <v>111539</v>
          </cell>
          <cell r="DW377">
            <v>232543.23251122737</v>
          </cell>
          <cell r="DY377">
            <v>138.11645572620401</v>
          </cell>
          <cell r="DZ377">
            <v>0</v>
          </cell>
          <cell r="EA377">
            <v>1442874</v>
          </cell>
          <cell r="EC377">
            <v>118872</v>
          </cell>
          <cell r="EE377">
            <v>59045</v>
          </cell>
          <cell r="EG377">
            <v>118872</v>
          </cell>
          <cell r="EI377">
            <v>252989.22167415157</v>
          </cell>
          <cell r="EK377">
            <v>139.55353710111496</v>
          </cell>
          <cell r="EL377">
            <v>0</v>
          </cell>
          <cell r="EM377">
            <v>1523218</v>
          </cell>
          <cell r="EN377">
            <v>0</v>
          </cell>
          <cell r="EO377">
            <v>122837</v>
          </cell>
          <cell r="EP377">
            <v>0</v>
          </cell>
          <cell r="EQ377">
            <v>25366</v>
          </cell>
          <cell r="ER377">
            <v>0</v>
          </cell>
          <cell r="ES377">
            <v>122837</v>
          </cell>
          <cell r="ET377">
            <v>0</v>
          </cell>
          <cell r="EU377">
            <v>149347.6</v>
          </cell>
          <cell r="EV377">
            <v>0</v>
          </cell>
          <cell r="EW377">
            <v>157.33819372117244</v>
          </cell>
          <cell r="EX377">
            <v>0</v>
          </cell>
          <cell r="EY377">
            <v>1690915</v>
          </cell>
          <cell r="EZ377">
            <v>0</v>
          </cell>
          <cell r="FA377">
            <v>128895</v>
          </cell>
          <cell r="FB377">
            <v>0</v>
          </cell>
          <cell r="FC377">
            <v>165114</v>
          </cell>
          <cell r="FD377">
            <v>0</v>
          </cell>
          <cell r="FE377">
            <v>128895</v>
          </cell>
          <cell r="FF377">
            <v>0</v>
          </cell>
          <cell r="FG377">
            <v>227587</v>
          </cell>
          <cell r="FH377">
            <v>0</v>
          </cell>
          <cell r="FI377">
            <v>174.77968572241184</v>
          </cell>
          <cell r="FJ377">
            <v>0</v>
          </cell>
          <cell r="FK377">
            <v>2053199</v>
          </cell>
          <cell r="FL377">
            <v>0</v>
          </cell>
          <cell r="FM377">
            <v>150720</v>
          </cell>
          <cell r="FN377">
            <v>0</v>
          </cell>
          <cell r="FO377">
            <v>78444</v>
          </cell>
          <cell r="FQ377">
            <v>150720</v>
          </cell>
          <cell r="FS377">
            <v>406073.37580250169</v>
          </cell>
          <cell r="FU377">
            <v>166.37755102040819</v>
          </cell>
          <cell r="FV377">
            <v>0</v>
          </cell>
          <cell r="FW377">
            <v>1988611</v>
          </cell>
          <cell r="FX377">
            <v>0</v>
          </cell>
          <cell r="FY377">
            <v>145485</v>
          </cell>
          <cell r="FZ377">
            <v>0</v>
          </cell>
          <cell r="GA377">
            <v>37192</v>
          </cell>
          <cell r="GB377">
            <v>0</v>
          </cell>
          <cell r="GC377">
            <v>145485</v>
          </cell>
          <cell r="GE377">
            <v>148551.47677191399</v>
          </cell>
          <cell r="GG377">
            <v>144.71428571428572</v>
          </cell>
          <cell r="GH377">
            <v>0</v>
          </cell>
          <cell r="GI377">
            <v>1752055</v>
          </cell>
          <cell r="GJ377">
            <v>0</v>
          </cell>
          <cell r="GK377">
            <v>125989</v>
          </cell>
          <cell r="GL377">
            <v>0</v>
          </cell>
          <cell r="GM377">
            <v>39791</v>
          </cell>
          <cell r="GO377">
            <v>125989</v>
          </cell>
          <cell r="GQ377">
            <v>0</v>
          </cell>
          <cell r="HE377">
            <v>-645</v>
          </cell>
        </row>
        <row r="378">
          <cell r="A378">
            <v>650</v>
          </cell>
          <cell r="B378" t="str">
            <v>DIGHTON REHOBOTH</v>
          </cell>
          <cell r="E378">
            <v>0</v>
          </cell>
          <cell r="F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U378">
            <v>0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L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Z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2</v>
          </cell>
          <cell r="BF378">
            <v>0</v>
          </cell>
          <cell r="BG378">
            <v>12428</v>
          </cell>
          <cell r="BH378">
            <v>0</v>
          </cell>
          <cell r="BI378">
            <v>3</v>
          </cell>
          <cell r="BJ378">
            <v>0</v>
          </cell>
          <cell r="BK378">
            <v>20499</v>
          </cell>
          <cell r="BL378">
            <v>0</v>
          </cell>
          <cell r="BM378">
            <v>0</v>
          </cell>
          <cell r="BN378">
            <v>0</v>
          </cell>
          <cell r="BO378">
            <v>4749.4959371728855</v>
          </cell>
          <cell r="BP378">
            <v>3.0933990667826947</v>
          </cell>
          <cell r="BQ378">
            <v>2</v>
          </cell>
          <cell r="BR378">
            <v>0</v>
          </cell>
          <cell r="BS378">
            <v>15202</v>
          </cell>
          <cell r="BT378">
            <v>0</v>
          </cell>
          <cell r="BU378">
            <v>1496</v>
          </cell>
          <cell r="BW378">
            <v>0</v>
          </cell>
          <cell r="BY378">
            <v>1496</v>
          </cell>
          <cell r="CA378">
            <v>9813.7999999999993</v>
          </cell>
          <cell r="CC378">
            <v>3</v>
          </cell>
          <cell r="CD378">
            <v>0</v>
          </cell>
          <cell r="CE378">
            <v>21873</v>
          </cell>
          <cell r="CF378">
            <v>0</v>
          </cell>
          <cell r="CG378">
            <v>2328</v>
          </cell>
          <cell r="CH378">
            <v>0</v>
          </cell>
          <cell r="CI378">
            <v>0</v>
          </cell>
          <cell r="CJ378">
            <v>0</v>
          </cell>
          <cell r="CK378">
            <v>2328</v>
          </cell>
          <cell r="CL378">
            <v>0</v>
          </cell>
          <cell r="CM378">
            <v>9899</v>
          </cell>
          <cell r="CN378">
            <v>0</v>
          </cell>
          <cell r="CO378">
            <v>2.0033898305084747</v>
          </cell>
          <cell r="CP378">
            <v>0</v>
          </cell>
          <cell r="CQ378">
            <v>15067.494915254238</v>
          </cell>
          <cell r="CS378">
            <v>1624.7491525423729</v>
          </cell>
          <cell r="CU378">
            <v>0</v>
          </cell>
          <cell r="CW378">
            <v>1624.7491525423729</v>
          </cell>
          <cell r="CY378">
            <v>4003</v>
          </cell>
          <cell r="DA378">
            <v>1</v>
          </cell>
          <cell r="DB378">
            <v>0</v>
          </cell>
          <cell r="DC378">
            <v>7969</v>
          </cell>
          <cell r="DD378">
            <v>0</v>
          </cell>
          <cell r="DE378">
            <v>849</v>
          </cell>
          <cell r="DF378">
            <v>0</v>
          </cell>
          <cell r="DG378">
            <v>0</v>
          </cell>
          <cell r="DH378">
            <v>0</v>
          </cell>
          <cell r="DI378">
            <v>849</v>
          </cell>
          <cell r="DJ378">
            <v>0</v>
          </cell>
          <cell r="DK378">
            <v>2668</v>
          </cell>
          <cell r="DL378">
            <v>0</v>
          </cell>
          <cell r="DM378">
            <v>1</v>
          </cell>
          <cell r="DN378">
            <v>0</v>
          </cell>
          <cell r="DO378">
            <v>9332</v>
          </cell>
          <cell r="DQ378">
            <v>893</v>
          </cell>
          <cell r="DS378">
            <v>0</v>
          </cell>
          <cell r="DU378">
            <v>893</v>
          </cell>
          <cell r="DW378">
            <v>1363</v>
          </cell>
          <cell r="DY378">
            <v>1.9767441860465116</v>
          </cell>
          <cell r="DZ378">
            <v>0</v>
          </cell>
          <cell r="EA378">
            <v>18884</v>
          </cell>
          <cell r="EC378">
            <v>1765</v>
          </cell>
          <cell r="EE378">
            <v>0</v>
          </cell>
          <cell r="EG378">
            <v>1765</v>
          </cell>
          <cell r="EI378">
            <v>10369.799999999999</v>
          </cell>
          <cell r="EK378">
            <v>3</v>
          </cell>
          <cell r="EL378">
            <v>0</v>
          </cell>
          <cell r="EM378">
            <v>30708</v>
          </cell>
          <cell r="EN378">
            <v>0</v>
          </cell>
          <cell r="EO378">
            <v>2679</v>
          </cell>
          <cell r="EP378">
            <v>0</v>
          </cell>
          <cell r="EQ378">
            <v>0</v>
          </cell>
          <cell r="ER378">
            <v>0</v>
          </cell>
          <cell r="ES378">
            <v>2679</v>
          </cell>
          <cell r="ET378">
            <v>0</v>
          </cell>
          <cell r="EU378">
            <v>18100.400000000001</v>
          </cell>
          <cell r="EV378">
            <v>0</v>
          </cell>
          <cell r="EW378">
            <v>4</v>
          </cell>
          <cell r="EX378">
            <v>0</v>
          </cell>
          <cell r="EY378">
            <v>48068</v>
          </cell>
          <cell r="EZ378">
            <v>0</v>
          </cell>
          <cell r="FA378">
            <v>3572</v>
          </cell>
          <cell r="FB378">
            <v>0</v>
          </cell>
          <cell r="FC378">
            <v>0</v>
          </cell>
          <cell r="FD378">
            <v>0</v>
          </cell>
          <cell r="FE378">
            <v>3572</v>
          </cell>
          <cell r="FF378">
            <v>0</v>
          </cell>
          <cell r="FG378">
            <v>24136.799999999999</v>
          </cell>
          <cell r="FH378">
            <v>0</v>
          </cell>
          <cell r="FI378">
            <v>5.4742268041237114</v>
          </cell>
          <cell r="FJ378">
            <v>0</v>
          </cell>
          <cell r="FK378">
            <v>50770</v>
          </cell>
          <cell r="FL378">
            <v>0</v>
          </cell>
          <cell r="FM378">
            <v>4890</v>
          </cell>
          <cell r="FN378">
            <v>0</v>
          </cell>
          <cell r="FO378">
            <v>0</v>
          </cell>
          <cell r="FQ378">
            <v>4890</v>
          </cell>
          <cell r="FS378">
            <v>9568.64631390459</v>
          </cell>
          <cell r="FU378">
            <v>2.9933333333333332</v>
          </cell>
          <cell r="FV378">
            <v>0</v>
          </cell>
          <cell r="FW378">
            <v>32746</v>
          </cell>
          <cell r="FX378">
            <v>0</v>
          </cell>
          <cell r="FY378">
            <v>2674</v>
          </cell>
          <cell r="FZ378">
            <v>0</v>
          </cell>
          <cell r="GA378">
            <v>0</v>
          </cell>
          <cell r="GB378">
            <v>0</v>
          </cell>
          <cell r="GC378">
            <v>2674</v>
          </cell>
          <cell r="GE378">
            <v>7760.9673343698023</v>
          </cell>
          <cell r="GG378">
            <v>4.9966777408637872</v>
          </cell>
          <cell r="GH378">
            <v>0</v>
          </cell>
          <cell r="GI378">
            <v>54461</v>
          </cell>
          <cell r="GJ378">
            <v>0</v>
          </cell>
          <cell r="GK378">
            <v>4460</v>
          </cell>
          <cell r="GL378">
            <v>0</v>
          </cell>
          <cell r="GM378">
            <v>0</v>
          </cell>
          <cell r="GO378">
            <v>4460</v>
          </cell>
          <cell r="GQ378">
            <v>20891.664637654671</v>
          </cell>
          <cell r="HE378">
            <v>-650</v>
          </cell>
        </row>
        <row r="379">
          <cell r="A379">
            <v>655</v>
          </cell>
          <cell r="B379" t="str">
            <v>DOVER SHERBORN</v>
          </cell>
          <cell r="E379">
            <v>0</v>
          </cell>
          <cell r="F379">
            <v>0</v>
          </cell>
          <cell r="J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L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Z379">
            <v>0</v>
          </cell>
          <cell r="BB379">
            <v>0</v>
          </cell>
          <cell r="BC379">
            <v>0</v>
          </cell>
          <cell r="BD379">
            <v>0</v>
          </cell>
          <cell r="BH379">
            <v>0</v>
          </cell>
          <cell r="BL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2</v>
          </cell>
          <cell r="BR379">
            <v>0</v>
          </cell>
          <cell r="BS379">
            <v>24170</v>
          </cell>
          <cell r="BT379">
            <v>0</v>
          </cell>
          <cell r="BU379">
            <v>1496</v>
          </cell>
          <cell r="BW379">
            <v>0</v>
          </cell>
          <cell r="BY379">
            <v>1496</v>
          </cell>
          <cell r="CA379">
            <v>24170</v>
          </cell>
          <cell r="CC379">
            <v>3</v>
          </cell>
          <cell r="CD379">
            <v>0</v>
          </cell>
          <cell r="CE379">
            <v>35577</v>
          </cell>
          <cell r="CF379">
            <v>0</v>
          </cell>
          <cell r="CG379">
            <v>2328</v>
          </cell>
          <cell r="CH379">
            <v>0</v>
          </cell>
          <cell r="CI379">
            <v>0</v>
          </cell>
          <cell r="CJ379">
            <v>0</v>
          </cell>
          <cell r="CK379">
            <v>2328</v>
          </cell>
          <cell r="CL379">
            <v>0</v>
          </cell>
          <cell r="CM379">
            <v>25909</v>
          </cell>
          <cell r="CN379">
            <v>0</v>
          </cell>
          <cell r="CS379">
            <v>0</v>
          </cell>
          <cell r="CW379">
            <v>0</v>
          </cell>
          <cell r="CY379">
            <v>16512</v>
          </cell>
          <cell r="DD379">
            <v>0</v>
          </cell>
          <cell r="DF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4563</v>
          </cell>
          <cell r="DL379">
            <v>0</v>
          </cell>
          <cell r="DU379">
            <v>0</v>
          </cell>
          <cell r="DW379">
            <v>0</v>
          </cell>
          <cell r="EG379">
            <v>0</v>
          </cell>
          <cell r="EI379">
            <v>0</v>
          </cell>
          <cell r="EK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1</v>
          </cell>
          <cell r="FJ379">
            <v>0</v>
          </cell>
          <cell r="FK379">
            <v>14686</v>
          </cell>
          <cell r="FL379">
            <v>0</v>
          </cell>
          <cell r="FM379">
            <v>886</v>
          </cell>
          <cell r="FN379">
            <v>0</v>
          </cell>
          <cell r="FO379">
            <v>0</v>
          </cell>
          <cell r="FQ379">
            <v>886</v>
          </cell>
          <cell r="FS379">
            <v>14055.325041608601</v>
          </cell>
          <cell r="FU379">
            <v>1</v>
          </cell>
          <cell r="FV379">
            <v>0</v>
          </cell>
          <cell r="FW379">
            <v>13426</v>
          </cell>
          <cell r="FX379">
            <v>0</v>
          </cell>
          <cell r="FY379">
            <v>883</v>
          </cell>
          <cell r="FZ379">
            <v>0</v>
          </cell>
          <cell r="GA379">
            <v>0</v>
          </cell>
          <cell r="GB379">
            <v>0</v>
          </cell>
          <cell r="GC379">
            <v>883</v>
          </cell>
          <cell r="GE379">
            <v>3574.533220615785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O379">
            <v>0</v>
          </cell>
          <cell r="GQ379">
            <v>0</v>
          </cell>
          <cell r="HE379">
            <v>-655</v>
          </cell>
        </row>
        <row r="380">
          <cell r="A380">
            <v>658</v>
          </cell>
          <cell r="B380" t="str">
            <v>DUDLEY CHARLTON</v>
          </cell>
          <cell r="E380">
            <v>0</v>
          </cell>
          <cell r="F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L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W380">
            <v>1</v>
          </cell>
          <cell r="AY380">
            <v>6553</v>
          </cell>
          <cell r="AZ380">
            <v>0</v>
          </cell>
          <cell r="BA380">
            <v>0</v>
          </cell>
          <cell r="BB380">
            <v>0</v>
          </cell>
          <cell r="BC380">
            <v>5834</v>
          </cell>
          <cell r="BD380">
            <v>8</v>
          </cell>
          <cell r="BH380">
            <v>0</v>
          </cell>
          <cell r="BL380">
            <v>0</v>
          </cell>
          <cell r="BN380">
            <v>0</v>
          </cell>
          <cell r="BO380">
            <v>801.74775245157491</v>
          </cell>
          <cell r="BP380">
            <v>0.52218715039180097</v>
          </cell>
          <cell r="BQ380">
            <v>2.7416107382550337</v>
          </cell>
          <cell r="BR380">
            <v>0</v>
          </cell>
          <cell r="BS380">
            <v>19767.013422818793</v>
          </cell>
          <cell r="BT380">
            <v>0</v>
          </cell>
          <cell r="BU380">
            <v>2050.7248322147652</v>
          </cell>
          <cell r="BW380">
            <v>0</v>
          </cell>
          <cell r="BY380">
            <v>2050.7248322147652</v>
          </cell>
          <cell r="CA380">
            <v>19767.013422818793</v>
          </cell>
          <cell r="CC380">
            <v>6</v>
          </cell>
          <cell r="CD380">
            <v>0</v>
          </cell>
          <cell r="CE380">
            <v>57390</v>
          </cell>
          <cell r="CF380">
            <v>0</v>
          </cell>
          <cell r="CG380">
            <v>4656</v>
          </cell>
          <cell r="CH380">
            <v>0</v>
          </cell>
          <cell r="CI380">
            <v>0</v>
          </cell>
          <cell r="CJ380">
            <v>0</v>
          </cell>
          <cell r="CK380">
            <v>4656</v>
          </cell>
          <cell r="CL380">
            <v>0</v>
          </cell>
          <cell r="CM380">
            <v>49482.986577181204</v>
          </cell>
          <cell r="CN380">
            <v>0</v>
          </cell>
          <cell r="CO380">
            <v>6</v>
          </cell>
          <cell r="CP380">
            <v>0</v>
          </cell>
          <cell r="CQ380">
            <v>61224</v>
          </cell>
          <cell r="CS380">
            <v>4866</v>
          </cell>
          <cell r="CU380">
            <v>0</v>
          </cell>
          <cell r="CW380">
            <v>4866</v>
          </cell>
          <cell r="CY380">
            <v>34315</v>
          </cell>
          <cell r="DA380">
            <v>4</v>
          </cell>
          <cell r="DB380">
            <v>0</v>
          </cell>
          <cell r="DC380">
            <v>38520</v>
          </cell>
          <cell r="DD380">
            <v>0</v>
          </cell>
          <cell r="DE380">
            <v>3396</v>
          </cell>
          <cell r="DF380">
            <v>0</v>
          </cell>
          <cell r="DG380">
            <v>0</v>
          </cell>
          <cell r="DH380">
            <v>0</v>
          </cell>
          <cell r="DI380">
            <v>3396</v>
          </cell>
          <cell r="DJ380">
            <v>0</v>
          </cell>
          <cell r="DK380">
            <v>17350</v>
          </cell>
          <cell r="DL380">
            <v>0</v>
          </cell>
          <cell r="DM380">
            <v>4</v>
          </cell>
          <cell r="DN380">
            <v>0</v>
          </cell>
          <cell r="DO380">
            <v>39340</v>
          </cell>
          <cell r="DQ380">
            <v>3572</v>
          </cell>
          <cell r="DS380">
            <v>0</v>
          </cell>
          <cell r="DU380">
            <v>3572</v>
          </cell>
          <cell r="DW380">
            <v>2353.6</v>
          </cell>
          <cell r="DY380">
            <v>5</v>
          </cell>
          <cell r="DZ380">
            <v>0</v>
          </cell>
          <cell r="EA380">
            <v>40250</v>
          </cell>
          <cell r="EC380">
            <v>4465</v>
          </cell>
          <cell r="EE380">
            <v>0</v>
          </cell>
          <cell r="EG380">
            <v>4465</v>
          </cell>
          <cell r="EI380">
            <v>1402</v>
          </cell>
          <cell r="EK380">
            <v>2</v>
          </cell>
          <cell r="EL380">
            <v>0</v>
          </cell>
          <cell r="EM380">
            <v>17060</v>
          </cell>
          <cell r="EN380">
            <v>0</v>
          </cell>
          <cell r="EO380">
            <v>1786</v>
          </cell>
          <cell r="EP380">
            <v>0</v>
          </cell>
          <cell r="EQ380">
            <v>0</v>
          </cell>
          <cell r="ER380">
            <v>0</v>
          </cell>
          <cell r="ES380">
            <v>1786</v>
          </cell>
          <cell r="ET380">
            <v>0</v>
          </cell>
          <cell r="EU380">
            <v>874</v>
          </cell>
          <cell r="EV380">
            <v>0</v>
          </cell>
          <cell r="EW380">
            <v>3</v>
          </cell>
          <cell r="EX380">
            <v>0</v>
          </cell>
          <cell r="EY380">
            <v>26616</v>
          </cell>
          <cell r="EZ380">
            <v>0</v>
          </cell>
          <cell r="FA380">
            <v>2671</v>
          </cell>
          <cell r="FB380">
            <v>0</v>
          </cell>
          <cell r="FC380">
            <v>0</v>
          </cell>
          <cell r="FD380">
            <v>0</v>
          </cell>
          <cell r="FE380">
            <v>2671</v>
          </cell>
          <cell r="FF380">
            <v>0</v>
          </cell>
          <cell r="FG380">
            <v>9920</v>
          </cell>
          <cell r="FH380">
            <v>0</v>
          </cell>
          <cell r="FI380">
            <v>2</v>
          </cell>
          <cell r="FJ380">
            <v>0</v>
          </cell>
          <cell r="FK380">
            <v>15954</v>
          </cell>
          <cell r="FL380">
            <v>0</v>
          </cell>
          <cell r="FM380">
            <v>1786</v>
          </cell>
          <cell r="FN380">
            <v>0</v>
          </cell>
          <cell r="FO380">
            <v>0</v>
          </cell>
          <cell r="FQ380">
            <v>1786</v>
          </cell>
          <cell r="FS380">
            <v>2286.4068857689599</v>
          </cell>
          <cell r="FU380">
            <v>1.468013468013468</v>
          </cell>
          <cell r="FV380">
            <v>0</v>
          </cell>
          <cell r="FW380">
            <v>14802</v>
          </cell>
          <cell r="FX380">
            <v>0</v>
          </cell>
          <cell r="FY380">
            <v>1311</v>
          </cell>
          <cell r="FZ380">
            <v>0</v>
          </cell>
          <cell r="GA380">
            <v>0</v>
          </cell>
          <cell r="GB380">
            <v>0</v>
          </cell>
          <cell r="GC380">
            <v>1311</v>
          </cell>
          <cell r="GE380">
            <v>2325.9049064554297</v>
          </cell>
          <cell r="GG380">
            <v>1.5</v>
          </cell>
          <cell r="GH380">
            <v>0</v>
          </cell>
          <cell r="GI380">
            <v>15315</v>
          </cell>
          <cell r="GJ380">
            <v>0</v>
          </cell>
          <cell r="GK380">
            <v>1340</v>
          </cell>
          <cell r="GL380">
            <v>0</v>
          </cell>
          <cell r="GM380">
            <v>0</v>
          </cell>
          <cell r="GO380">
            <v>1340</v>
          </cell>
          <cell r="GQ380">
            <v>493.54934188887154</v>
          </cell>
          <cell r="HE380">
            <v>-658</v>
          </cell>
        </row>
        <row r="381">
          <cell r="A381">
            <v>660</v>
          </cell>
          <cell r="B381" t="str">
            <v>NAUSET</v>
          </cell>
          <cell r="C381">
            <v>96.135000000000005</v>
          </cell>
          <cell r="D381">
            <v>631126</v>
          </cell>
          <cell r="E381">
            <v>0</v>
          </cell>
          <cell r="F381">
            <v>697536</v>
          </cell>
          <cell r="G381">
            <v>315563</v>
          </cell>
          <cell r="I381">
            <v>122.51</v>
          </cell>
          <cell r="J381">
            <v>966114</v>
          </cell>
          <cell r="K381">
            <v>0</v>
          </cell>
          <cell r="L381">
            <v>31086</v>
          </cell>
          <cell r="O381">
            <v>131.13999999999999</v>
          </cell>
          <cell r="P381">
            <v>0</v>
          </cell>
          <cell r="Q381">
            <v>1069969</v>
          </cell>
          <cell r="R381">
            <v>0</v>
          </cell>
          <cell r="S381">
            <v>25050</v>
          </cell>
          <cell r="U381">
            <v>229931</v>
          </cell>
          <cell r="V381">
            <v>0</v>
          </cell>
          <cell r="W381">
            <v>140.83000000000001</v>
          </cell>
          <cell r="X381">
            <v>0</v>
          </cell>
          <cell r="Y381">
            <v>1134144</v>
          </cell>
          <cell r="Z381">
            <v>0</v>
          </cell>
          <cell r="AA381">
            <v>5610</v>
          </cell>
          <cell r="AB381">
            <v>0</v>
          </cell>
          <cell r="AC381">
            <v>64175</v>
          </cell>
          <cell r="AD381">
            <v>0</v>
          </cell>
          <cell r="AF381">
            <v>144.69999999999999</v>
          </cell>
          <cell r="AG381">
            <v>0</v>
          </cell>
          <cell r="AH381">
            <v>1186253</v>
          </cell>
          <cell r="AJ381">
            <v>0</v>
          </cell>
          <cell r="AL381">
            <v>90614</v>
          </cell>
          <cell r="AN381">
            <v>0</v>
          </cell>
          <cell r="AO381">
            <v>135.34</v>
          </cell>
          <cell r="AP381">
            <v>0</v>
          </cell>
          <cell r="AQ381">
            <v>1135226</v>
          </cell>
          <cell r="AR381">
            <v>0</v>
          </cell>
          <cell r="AS381">
            <v>8484</v>
          </cell>
          <cell r="AT381">
            <v>0</v>
          </cell>
          <cell r="AU381">
            <v>56935</v>
          </cell>
          <cell r="AW381">
            <v>142.80000000000001</v>
          </cell>
          <cell r="AY381">
            <v>1297498</v>
          </cell>
          <cell r="AZ381">
            <v>0</v>
          </cell>
          <cell r="BA381">
            <v>17734</v>
          </cell>
          <cell r="BB381">
            <v>0</v>
          </cell>
          <cell r="BC381">
            <v>163014</v>
          </cell>
          <cell r="BD381">
            <v>238</v>
          </cell>
          <cell r="BE381">
            <v>132.65</v>
          </cell>
          <cell r="BF381">
            <v>0</v>
          </cell>
          <cell r="BG381">
            <v>1192999</v>
          </cell>
          <cell r="BH381">
            <v>0</v>
          </cell>
          <cell r="BI381">
            <v>130.28</v>
          </cell>
          <cell r="BJ381">
            <v>0</v>
          </cell>
          <cell r="BK381">
            <v>1200672</v>
          </cell>
          <cell r="BL381">
            <v>0</v>
          </cell>
          <cell r="BM381">
            <v>47316</v>
          </cell>
          <cell r="BN381">
            <v>0</v>
          </cell>
          <cell r="BO381">
            <v>22200.631397409477</v>
          </cell>
          <cell r="BP381">
            <v>14.459515989743522</v>
          </cell>
          <cell r="BQ381">
            <v>122.46032152842497</v>
          </cell>
          <cell r="BR381">
            <v>0</v>
          </cell>
          <cell r="BS381">
            <v>1142230.5135484263</v>
          </cell>
          <cell r="BT381">
            <v>0</v>
          </cell>
          <cell r="BU381">
            <v>90104.320503261886</v>
          </cell>
          <cell r="BW381">
            <v>20445.689180027555</v>
          </cell>
          <cell r="BY381">
            <v>90104.320503261886</v>
          </cell>
          <cell r="CA381">
            <v>4603.8</v>
          </cell>
          <cell r="CC381">
            <v>124</v>
          </cell>
          <cell r="CD381">
            <v>0</v>
          </cell>
          <cell r="CE381">
            <v>1233694</v>
          </cell>
          <cell r="CF381">
            <v>0</v>
          </cell>
          <cell r="CG381">
            <v>94672</v>
          </cell>
          <cell r="CH381">
            <v>0</v>
          </cell>
          <cell r="CI381">
            <v>21750</v>
          </cell>
          <cell r="CJ381">
            <v>0</v>
          </cell>
          <cell r="CK381">
            <v>94672</v>
          </cell>
          <cell r="CL381">
            <v>0</v>
          </cell>
          <cell r="CM381">
            <v>94532.48645157367</v>
          </cell>
          <cell r="CN381">
            <v>0</v>
          </cell>
          <cell r="CO381">
            <v>115.7994306608751</v>
          </cell>
          <cell r="CP381">
            <v>0</v>
          </cell>
          <cell r="CQ381">
            <v>1113581.1527399444</v>
          </cell>
          <cell r="CS381">
            <v>93102.338265969709</v>
          </cell>
          <cell r="CU381">
            <v>10403</v>
          </cell>
          <cell r="CW381">
            <v>93102.338265969709</v>
          </cell>
          <cell r="CY381">
            <v>54878</v>
          </cell>
          <cell r="DA381">
            <v>98.993006993006986</v>
          </cell>
          <cell r="DB381">
            <v>0</v>
          </cell>
          <cell r="DC381">
            <v>1025817</v>
          </cell>
          <cell r="DD381">
            <v>0</v>
          </cell>
          <cell r="DE381">
            <v>82347</v>
          </cell>
          <cell r="DF381">
            <v>0</v>
          </cell>
          <cell r="DG381">
            <v>22624</v>
          </cell>
          <cell r="DH381">
            <v>0</v>
          </cell>
          <cell r="DI381">
            <v>82347</v>
          </cell>
          <cell r="DJ381">
            <v>0</v>
          </cell>
          <cell r="DK381">
            <v>36585</v>
          </cell>
          <cell r="DL381">
            <v>0</v>
          </cell>
          <cell r="DM381">
            <v>97.437931034482759</v>
          </cell>
          <cell r="DN381">
            <v>0</v>
          </cell>
          <cell r="DO381">
            <v>1144772</v>
          </cell>
          <cell r="DQ381">
            <v>86119</v>
          </cell>
          <cell r="DS381">
            <v>12612</v>
          </cell>
          <cell r="DU381">
            <v>86119</v>
          </cell>
          <cell r="DW381">
            <v>118955</v>
          </cell>
          <cell r="DY381">
            <v>94.338986063708759</v>
          </cell>
          <cell r="DZ381">
            <v>0</v>
          </cell>
          <cell r="EA381">
            <v>1084228</v>
          </cell>
          <cell r="EC381">
            <v>82459</v>
          </cell>
          <cell r="EE381">
            <v>24768</v>
          </cell>
          <cell r="EG381">
            <v>82459</v>
          </cell>
          <cell r="EI381">
            <v>71373</v>
          </cell>
          <cell r="EK381">
            <v>97.131944444444443</v>
          </cell>
          <cell r="EL381">
            <v>0</v>
          </cell>
          <cell r="EM381">
            <v>1284675</v>
          </cell>
          <cell r="EN381">
            <v>0</v>
          </cell>
          <cell r="EO381">
            <v>86739</v>
          </cell>
          <cell r="EP381">
            <v>0</v>
          </cell>
          <cell r="EQ381">
            <v>0</v>
          </cell>
          <cell r="ER381">
            <v>0</v>
          </cell>
          <cell r="ES381">
            <v>86739</v>
          </cell>
          <cell r="ET381">
            <v>0</v>
          </cell>
          <cell r="EU381">
            <v>248029</v>
          </cell>
          <cell r="EV381">
            <v>0</v>
          </cell>
          <cell r="EW381">
            <v>88.575559192580457</v>
          </cell>
          <cell r="EX381">
            <v>0</v>
          </cell>
          <cell r="EY381">
            <v>1291731</v>
          </cell>
          <cell r="EZ381">
            <v>0</v>
          </cell>
          <cell r="FA381">
            <v>77984</v>
          </cell>
          <cell r="FB381">
            <v>0</v>
          </cell>
          <cell r="FC381">
            <v>22384</v>
          </cell>
          <cell r="FD381">
            <v>0</v>
          </cell>
          <cell r="FE381">
            <v>77984</v>
          </cell>
          <cell r="FF381">
            <v>0</v>
          </cell>
          <cell r="FG381">
            <v>57167.75</v>
          </cell>
          <cell r="FH381">
            <v>0</v>
          </cell>
          <cell r="FI381">
            <v>92.815438945771717</v>
          </cell>
          <cell r="FJ381">
            <v>0</v>
          </cell>
          <cell r="FK381">
            <v>1435540</v>
          </cell>
          <cell r="FL381">
            <v>0</v>
          </cell>
          <cell r="FM381">
            <v>81098</v>
          </cell>
          <cell r="FN381">
            <v>0</v>
          </cell>
          <cell r="FO381">
            <v>31924</v>
          </cell>
          <cell r="FQ381">
            <v>81098</v>
          </cell>
          <cell r="FS381">
            <v>187281.27243197049</v>
          </cell>
          <cell r="FU381">
            <v>89.096551724137925</v>
          </cell>
          <cell r="FV381">
            <v>0</v>
          </cell>
          <cell r="FW381">
            <v>1430918</v>
          </cell>
          <cell r="FX381">
            <v>0</v>
          </cell>
          <cell r="FY381">
            <v>77677</v>
          </cell>
          <cell r="FZ381">
            <v>0</v>
          </cell>
          <cell r="GA381">
            <v>33422</v>
          </cell>
          <cell r="GB381">
            <v>0</v>
          </cell>
          <cell r="GC381">
            <v>77677</v>
          </cell>
          <cell r="GE381">
            <v>85508.403568090202</v>
          </cell>
          <cell r="GG381">
            <v>83.642741842499717</v>
          </cell>
          <cell r="GH381">
            <v>0</v>
          </cell>
          <cell r="GI381">
            <v>1352686</v>
          </cell>
          <cell r="GJ381">
            <v>0</v>
          </cell>
          <cell r="GK381">
            <v>73670</v>
          </cell>
          <cell r="GL381">
            <v>0</v>
          </cell>
          <cell r="GM381">
            <v>16580</v>
          </cell>
          <cell r="GO381">
            <v>73670</v>
          </cell>
          <cell r="GQ381">
            <v>0</v>
          </cell>
          <cell r="HE381">
            <v>-660</v>
          </cell>
        </row>
        <row r="382">
          <cell r="A382">
            <v>662</v>
          </cell>
          <cell r="B382" t="str">
            <v>FARMINGTON RIVER</v>
          </cell>
          <cell r="E382">
            <v>0</v>
          </cell>
          <cell r="F382">
            <v>0</v>
          </cell>
          <cell r="J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V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L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Z382">
            <v>0</v>
          </cell>
          <cell r="BB382">
            <v>0</v>
          </cell>
          <cell r="BC382">
            <v>0</v>
          </cell>
          <cell r="BD382">
            <v>0</v>
          </cell>
          <cell r="BH382">
            <v>0</v>
          </cell>
          <cell r="BL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W382">
            <v>0</v>
          </cell>
          <cell r="BY382">
            <v>0</v>
          </cell>
          <cell r="CA382">
            <v>0</v>
          </cell>
          <cell r="CE382">
            <v>0</v>
          </cell>
          <cell r="CF382">
            <v>0</v>
          </cell>
          <cell r="CH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S382">
            <v>0</v>
          </cell>
          <cell r="CW382">
            <v>0</v>
          </cell>
          <cell r="CY382">
            <v>0</v>
          </cell>
          <cell r="DD382">
            <v>0</v>
          </cell>
          <cell r="DF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U382">
            <v>0</v>
          </cell>
          <cell r="DW382">
            <v>0</v>
          </cell>
          <cell r="EG382">
            <v>0</v>
          </cell>
          <cell r="EI382">
            <v>0</v>
          </cell>
          <cell r="EK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Q382">
            <v>0</v>
          </cell>
          <cell r="FS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E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O382">
            <v>0</v>
          </cell>
          <cell r="GQ382">
            <v>0</v>
          </cell>
          <cell r="HE382">
            <v>-662</v>
          </cell>
        </row>
        <row r="383">
          <cell r="A383">
            <v>665</v>
          </cell>
          <cell r="B383" t="str">
            <v>FREETOWN LAKEVILLE</v>
          </cell>
          <cell r="E383">
            <v>0</v>
          </cell>
          <cell r="F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Q383">
            <v>0</v>
          </cell>
          <cell r="R383">
            <v>0</v>
          </cell>
          <cell r="S383">
            <v>0</v>
          </cell>
          <cell r="U383">
            <v>0</v>
          </cell>
          <cell r="V383">
            <v>0</v>
          </cell>
          <cell r="W383">
            <v>1</v>
          </cell>
          <cell r="X383">
            <v>0</v>
          </cell>
          <cell r="Y383">
            <v>6214</v>
          </cell>
          <cell r="Z383">
            <v>0</v>
          </cell>
          <cell r="AA383">
            <v>0</v>
          </cell>
          <cell r="AB383">
            <v>0</v>
          </cell>
          <cell r="AC383">
            <v>6214</v>
          </cell>
          <cell r="AD383">
            <v>0</v>
          </cell>
          <cell r="AL383">
            <v>3728</v>
          </cell>
          <cell r="AO383">
            <v>2</v>
          </cell>
          <cell r="AP383">
            <v>0</v>
          </cell>
          <cell r="AQ383">
            <v>13824</v>
          </cell>
          <cell r="AR383">
            <v>0</v>
          </cell>
          <cell r="AS383">
            <v>0</v>
          </cell>
          <cell r="AT383">
            <v>0</v>
          </cell>
          <cell r="AU383">
            <v>16309</v>
          </cell>
          <cell r="AZ383">
            <v>0</v>
          </cell>
          <cell r="BB383">
            <v>0</v>
          </cell>
          <cell r="BC383">
            <v>7384</v>
          </cell>
          <cell r="BD383">
            <v>11</v>
          </cell>
          <cell r="BH383">
            <v>0</v>
          </cell>
          <cell r="BL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1</v>
          </cell>
          <cell r="BR383">
            <v>0</v>
          </cell>
          <cell r="BS383">
            <v>7688</v>
          </cell>
          <cell r="BT383">
            <v>0</v>
          </cell>
          <cell r="BU383">
            <v>748</v>
          </cell>
          <cell r="BW383">
            <v>0</v>
          </cell>
          <cell r="BY383">
            <v>748</v>
          </cell>
          <cell r="CA383">
            <v>7688</v>
          </cell>
          <cell r="CC383">
            <v>1</v>
          </cell>
          <cell r="CD383">
            <v>0</v>
          </cell>
          <cell r="CE383">
            <v>8406</v>
          </cell>
          <cell r="CF383">
            <v>0</v>
          </cell>
          <cell r="CG383">
            <v>776</v>
          </cell>
          <cell r="CH383">
            <v>0</v>
          </cell>
          <cell r="CI383">
            <v>0</v>
          </cell>
          <cell r="CJ383">
            <v>0</v>
          </cell>
          <cell r="CK383">
            <v>776</v>
          </cell>
          <cell r="CL383">
            <v>0</v>
          </cell>
          <cell r="CM383">
            <v>5331</v>
          </cell>
          <cell r="CN383">
            <v>0</v>
          </cell>
          <cell r="CO383">
            <v>1</v>
          </cell>
          <cell r="CP383">
            <v>0</v>
          </cell>
          <cell r="CQ383">
            <v>7591</v>
          </cell>
          <cell r="CS383">
            <v>811</v>
          </cell>
          <cell r="CU383">
            <v>0</v>
          </cell>
          <cell r="CW383">
            <v>811</v>
          </cell>
          <cell r="CY383">
            <v>3506</v>
          </cell>
          <cell r="DA383">
            <v>1</v>
          </cell>
          <cell r="DB383">
            <v>0</v>
          </cell>
          <cell r="DC383">
            <v>8096</v>
          </cell>
          <cell r="DD383">
            <v>0</v>
          </cell>
          <cell r="DE383">
            <v>849</v>
          </cell>
          <cell r="DF383">
            <v>0</v>
          </cell>
          <cell r="DG383">
            <v>0</v>
          </cell>
          <cell r="DH383">
            <v>0</v>
          </cell>
          <cell r="DI383">
            <v>849</v>
          </cell>
          <cell r="DJ383">
            <v>0</v>
          </cell>
          <cell r="DK383">
            <v>792</v>
          </cell>
          <cell r="DL383">
            <v>0</v>
          </cell>
          <cell r="DM383">
            <v>2.8865979381443299</v>
          </cell>
          <cell r="DN383">
            <v>0</v>
          </cell>
          <cell r="DO383">
            <v>22209</v>
          </cell>
          <cell r="DQ383">
            <v>2578</v>
          </cell>
          <cell r="DS383">
            <v>0</v>
          </cell>
          <cell r="DU383">
            <v>2578</v>
          </cell>
          <cell r="DW383">
            <v>14416</v>
          </cell>
          <cell r="DY383">
            <v>2</v>
          </cell>
          <cell r="DZ383">
            <v>0</v>
          </cell>
          <cell r="EA383">
            <v>16160</v>
          </cell>
          <cell r="EC383">
            <v>1786</v>
          </cell>
          <cell r="EE383">
            <v>0</v>
          </cell>
          <cell r="EG383">
            <v>1786</v>
          </cell>
          <cell r="EI383">
            <v>8669.7999999999993</v>
          </cell>
          <cell r="EK383">
            <v>1</v>
          </cell>
          <cell r="EL383">
            <v>0</v>
          </cell>
          <cell r="EM383">
            <v>8013</v>
          </cell>
          <cell r="EN383">
            <v>0</v>
          </cell>
          <cell r="EO383">
            <v>893</v>
          </cell>
          <cell r="EP383">
            <v>0</v>
          </cell>
          <cell r="EQ383">
            <v>0</v>
          </cell>
          <cell r="ER383">
            <v>0</v>
          </cell>
          <cell r="ES383">
            <v>893</v>
          </cell>
          <cell r="ET383">
            <v>0</v>
          </cell>
          <cell r="EU383">
            <v>5645.2</v>
          </cell>
          <cell r="EV383">
            <v>0</v>
          </cell>
          <cell r="EW383">
            <v>2</v>
          </cell>
          <cell r="EX383">
            <v>0</v>
          </cell>
          <cell r="EY383">
            <v>11313</v>
          </cell>
          <cell r="EZ383">
            <v>0</v>
          </cell>
          <cell r="FA383">
            <v>893</v>
          </cell>
          <cell r="FB383">
            <v>0</v>
          </cell>
          <cell r="FC383">
            <v>10018</v>
          </cell>
          <cell r="FD383">
            <v>0</v>
          </cell>
          <cell r="FE383">
            <v>893</v>
          </cell>
          <cell r="FF383">
            <v>0</v>
          </cell>
          <cell r="FG383">
            <v>3300</v>
          </cell>
          <cell r="FH383">
            <v>0</v>
          </cell>
          <cell r="FI383">
            <v>1</v>
          </cell>
          <cell r="FJ383">
            <v>0</v>
          </cell>
          <cell r="FK383">
            <v>9753</v>
          </cell>
          <cell r="FL383">
            <v>0</v>
          </cell>
          <cell r="FM383">
            <v>893</v>
          </cell>
          <cell r="FN383">
            <v>0</v>
          </cell>
          <cell r="FO383">
            <v>0</v>
          </cell>
          <cell r="FQ383">
            <v>893</v>
          </cell>
          <cell r="FS383">
            <v>789.57123514415741</v>
          </cell>
          <cell r="FU383">
            <v>5.4982698961937713</v>
          </cell>
          <cell r="FV383">
            <v>0</v>
          </cell>
          <cell r="FW383">
            <v>45140</v>
          </cell>
          <cell r="FX383">
            <v>0</v>
          </cell>
          <cell r="FY383">
            <v>4009</v>
          </cell>
          <cell r="FZ383">
            <v>0</v>
          </cell>
          <cell r="GA383">
            <v>10812</v>
          </cell>
          <cell r="GB383">
            <v>0</v>
          </cell>
          <cell r="GC383">
            <v>4009</v>
          </cell>
          <cell r="GE383">
            <v>35255.616773781505</v>
          </cell>
          <cell r="GG383">
            <v>9.3576158940397356</v>
          </cell>
          <cell r="GH383">
            <v>0</v>
          </cell>
          <cell r="GI383">
            <v>93101</v>
          </cell>
          <cell r="GJ383">
            <v>0</v>
          </cell>
          <cell r="GK383">
            <v>7582</v>
          </cell>
          <cell r="GL383">
            <v>0</v>
          </cell>
          <cell r="GM383">
            <v>10111</v>
          </cell>
          <cell r="GO383">
            <v>7582</v>
          </cell>
          <cell r="GQ383">
            <v>46142.53408641748</v>
          </cell>
          <cell r="HE383">
            <v>-665</v>
          </cell>
        </row>
        <row r="384">
          <cell r="A384">
            <v>670</v>
          </cell>
          <cell r="B384" t="str">
            <v>FRONTIER</v>
          </cell>
          <cell r="E384">
            <v>0</v>
          </cell>
          <cell r="F384">
            <v>0</v>
          </cell>
          <cell r="I384">
            <v>7.49</v>
          </cell>
          <cell r="J384">
            <v>43345</v>
          </cell>
          <cell r="K384">
            <v>0</v>
          </cell>
          <cell r="L384">
            <v>15795</v>
          </cell>
          <cell r="M384">
            <v>0</v>
          </cell>
          <cell r="O384">
            <v>13</v>
          </cell>
          <cell r="P384">
            <v>0</v>
          </cell>
          <cell r="Q384">
            <v>80704</v>
          </cell>
          <cell r="R384">
            <v>0</v>
          </cell>
          <cell r="S384">
            <v>0</v>
          </cell>
          <cell r="U384">
            <v>31886</v>
          </cell>
          <cell r="V384">
            <v>0</v>
          </cell>
          <cell r="W384">
            <v>20</v>
          </cell>
          <cell r="X384">
            <v>0</v>
          </cell>
          <cell r="Y384">
            <v>128688</v>
          </cell>
          <cell r="Z384">
            <v>0</v>
          </cell>
          <cell r="AA384">
            <v>32172</v>
          </cell>
          <cell r="AB384">
            <v>0</v>
          </cell>
          <cell r="AC384">
            <v>47984</v>
          </cell>
          <cell r="AD384">
            <v>0</v>
          </cell>
          <cell r="AE384">
            <v>0</v>
          </cell>
          <cell r="AF384">
            <v>22.94</v>
          </cell>
          <cell r="AG384">
            <v>0</v>
          </cell>
          <cell r="AH384">
            <v>192344</v>
          </cell>
          <cell r="AJ384">
            <v>23314</v>
          </cell>
          <cell r="AL384">
            <v>92446</v>
          </cell>
          <cell r="AN384">
            <v>0</v>
          </cell>
          <cell r="AO384">
            <v>24.17</v>
          </cell>
          <cell r="AP384">
            <v>0</v>
          </cell>
          <cell r="AQ384">
            <v>226548</v>
          </cell>
          <cell r="AR384">
            <v>0</v>
          </cell>
          <cell r="AS384">
            <v>22572</v>
          </cell>
          <cell r="AT384">
            <v>0</v>
          </cell>
          <cell r="AU384">
            <v>91591</v>
          </cell>
          <cell r="AW384">
            <v>21.46</v>
          </cell>
          <cell r="AY384">
            <v>155904</v>
          </cell>
          <cell r="AZ384">
            <v>-16310</v>
          </cell>
          <cell r="BA384">
            <v>18146</v>
          </cell>
          <cell r="BB384">
            <v>16310</v>
          </cell>
          <cell r="BC384">
            <v>40937</v>
          </cell>
          <cell r="BD384">
            <v>60</v>
          </cell>
          <cell r="BE384">
            <v>22.76</v>
          </cell>
          <cell r="BF384">
            <v>0</v>
          </cell>
          <cell r="BG384">
            <v>182952</v>
          </cell>
          <cell r="BH384">
            <v>0</v>
          </cell>
          <cell r="BI384">
            <v>23.3</v>
          </cell>
          <cell r="BJ384">
            <v>0</v>
          </cell>
          <cell r="BK384">
            <v>197777</v>
          </cell>
          <cell r="BL384">
            <v>0</v>
          </cell>
          <cell r="BM384">
            <v>0</v>
          </cell>
          <cell r="BN384">
            <v>0</v>
          </cell>
          <cell r="BO384">
            <v>11493.940444099955</v>
          </cell>
          <cell r="BP384">
            <v>7.4861301312321302</v>
          </cell>
          <cell r="BQ384">
            <v>27</v>
          </cell>
          <cell r="BR384">
            <v>0</v>
          </cell>
          <cell r="BS384">
            <v>207597.92662850101</v>
          </cell>
          <cell r="BT384">
            <v>0</v>
          </cell>
          <cell r="BU384">
            <v>17119.066710775161</v>
          </cell>
          <cell r="BW384">
            <v>38693.102465332384</v>
          </cell>
          <cell r="BY384">
            <v>17119.066710775161</v>
          </cell>
          <cell r="CA384">
            <v>32797.126628501006</v>
          </cell>
          <cell r="CC384">
            <v>25.20069204152249</v>
          </cell>
          <cell r="CD384">
            <v>0</v>
          </cell>
          <cell r="CE384">
            <v>218557.70000205579</v>
          </cell>
          <cell r="CF384">
            <v>0</v>
          </cell>
          <cell r="CG384">
            <v>17165.822631108804</v>
          </cell>
          <cell r="CH384">
            <v>0</v>
          </cell>
          <cell r="CI384">
            <v>32576.282284467077</v>
          </cell>
          <cell r="CJ384">
            <v>0</v>
          </cell>
          <cell r="CK384">
            <v>17165.822631108804</v>
          </cell>
          <cell r="CL384">
            <v>0</v>
          </cell>
          <cell r="CM384">
            <v>29306.773373554781</v>
          </cell>
          <cell r="CN384">
            <v>0</v>
          </cell>
          <cell r="CO384">
            <v>31.950472872075657</v>
          </cell>
          <cell r="CP384">
            <v>0</v>
          </cell>
          <cell r="CQ384">
            <v>305813.1438865104</v>
          </cell>
          <cell r="CS384">
            <v>23447.249937382589</v>
          </cell>
          <cell r="CU384">
            <v>33928.38989590924</v>
          </cell>
          <cell r="CW384">
            <v>23447.249937382589</v>
          </cell>
          <cell r="CY384">
            <v>97759.443884454609</v>
          </cell>
          <cell r="DA384">
            <v>39.903773825091719</v>
          </cell>
          <cell r="DB384">
            <v>0</v>
          </cell>
          <cell r="DC384">
            <v>424052</v>
          </cell>
          <cell r="DD384">
            <v>0</v>
          </cell>
          <cell r="DE384">
            <v>31519</v>
          </cell>
          <cell r="DF384">
            <v>0</v>
          </cell>
          <cell r="DG384">
            <v>30392</v>
          </cell>
          <cell r="DH384">
            <v>0</v>
          </cell>
          <cell r="DI384">
            <v>31519</v>
          </cell>
          <cell r="DJ384">
            <v>0</v>
          </cell>
          <cell r="DK384">
            <v>174976</v>
          </cell>
          <cell r="DL384">
            <v>0</v>
          </cell>
          <cell r="DM384">
            <v>37.802768166089969</v>
          </cell>
          <cell r="DN384">
            <v>0</v>
          </cell>
          <cell r="DO384">
            <v>441689</v>
          </cell>
          <cell r="DQ384">
            <v>32224</v>
          </cell>
          <cell r="DS384">
            <v>12104</v>
          </cell>
          <cell r="DU384">
            <v>32224</v>
          </cell>
          <cell r="DW384">
            <v>123482.49122187561</v>
          </cell>
          <cell r="DY384">
            <v>38.299428801668562</v>
          </cell>
          <cell r="DZ384">
            <v>0</v>
          </cell>
          <cell r="EA384">
            <v>411846</v>
          </cell>
          <cell r="EC384">
            <v>29155</v>
          </cell>
          <cell r="EE384">
            <v>74813</v>
          </cell>
          <cell r="EG384">
            <v>29155</v>
          </cell>
          <cell r="EI384">
            <v>57877.742445395837</v>
          </cell>
          <cell r="EK384">
            <v>37.878150272861092</v>
          </cell>
          <cell r="EL384">
            <v>0</v>
          </cell>
          <cell r="EM384">
            <v>482287</v>
          </cell>
          <cell r="EN384">
            <v>0</v>
          </cell>
          <cell r="EO384">
            <v>32778</v>
          </cell>
          <cell r="EP384">
            <v>0</v>
          </cell>
          <cell r="EQ384">
            <v>14208</v>
          </cell>
          <cell r="ER384">
            <v>0</v>
          </cell>
          <cell r="ES384">
            <v>32778</v>
          </cell>
          <cell r="ET384">
            <v>0</v>
          </cell>
          <cell r="EU384">
            <v>77495.8</v>
          </cell>
          <cell r="EV384">
            <v>0</v>
          </cell>
          <cell r="EW384">
            <v>33.67073199837705</v>
          </cell>
          <cell r="EX384">
            <v>0</v>
          </cell>
          <cell r="EY384">
            <v>423392</v>
          </cell>
          <cell r="EZ384">
            <v>0</v>
          </cell>
          <cell r="FA384">
            <v>28991</v>
          </cell>
          <cell r="FB384">
            <v>0</v>
          </cell>
          <cell r="FC384">
            <v>17262</v>
          </cell>
          <cell r="FD384">
            <v>0</v>
          </cell>
          <cell r="FE384">
            <v>28991</v>
          </cell>
          <cell r="FF384">
            <v>0</v>
          </cell>
          <cell r="FG384">
            <v>17610.25</v>
          </cell>
          <cell r="FH384">
            <v>0</v>
          </cell>
          <cell r="FI384">
            <v>30.947552447552447</v>
          </cell>
          <cell r="FJ384">
            <v>0</v>
          </cell>
          <cell r="FK384">
            <v>409459</v>
          </cell>
          <cell r="FL384">
            <v>0</v>
          </cell>
          <cell r="FM384">
            <v>25754</v>
          </cell>
          <cell r="FN384">
            <v>0</v>
          </cell>
          <cell r="FO384">
            <v>29269</v>
          </cell>
          <cell r="FQ384">
            <v>25754</v>
          </cell>
          <cell r="FS384">
            <v>16853.996174178665</v>
          </cell>
          <cell r="FU384">
            <v>29.937716262975776</v>
          </cell>
          <cell r="FV384">
            <v>0</v>
          </cell>
          <cell r="FW384">
            <v>459508</v>
          </cell>
          <cell r="FX384">
            <v>0</v>
          </cell>
          <cell r="FY384">
            <v>26201</v>
          </cell>
          <cell r="FZ384">
            <v>0</v>
          </cell>
          <cell r="GA384">
            <v>8060</v>
          </cell>
          <cell r="GB384">
            <v>0</v>
          </cell>
          <cell r="GC384">
            <v>26201</v>
          </cell>
          <cell r="GE384">
            <v>65872.323793258489</v>
          </cell>
          <cell r="GG384">
            <v>33.362621850199488</v>
          </cell>
          <cell r="GH384">
            <v>0</v>
          </cell>
          <cell r="GI384">
            <v>500739</v>
          </cell>
          <cell r="GJ384">
            <v>0</v>
          </cell>
          <cell r="GK384">
            <v>28818</v>
          </cell>
          <cell r="GL384">
            <v>0</v>
          </cell>
          <cell r="GM384">
            <v>16384</v>
          </cell>
          <cell r="GO384">
            <v>28818</v>
          </cell>
          <cell r="GQ384">
            <v>39667.705488148269</v>
          </cell>
          <cell r="HE384">
            <v>-670</v>
          </cell>
        </row>
        <row r="385">
          <cell r="A385">
            <v>672</v>
          </cell>
          <cell r="B385" t="str">
            <v>GATEWAY</v>
          </cell>
          <cell r="C385">
            <v>3.75</v>
          </cell>
          <cell r="D385">
            <v>21641</v>
          </cell>
          <cell r="E385">
            <v>0</v>
          </cell>
          <cell r="F385">
            <v>5159</v>
          </cell>
          <cell r="G385">
            <v>0</v>
          </cell>
          <cell r="I385">
            <v>5.78</v>
          </cell>
          <cell r="J385">
            <v>36541</v>
          </cell>
          <cell r="K385">
            <v>0</v>
          </cell>
          <cell r="L385">
            <v>0</v>
          </cell>
          <cell r="M385">
            <v>0</v>
          </cell>
          <cell r="O385">
            <v>11</v>
          </cell>
          <cell r="P385">
            <v>0</v>
          </cell>
          <cell r="Q385">
            <v>72248</v>
          </cell>
          <cell r="R385">
            <v>0</v>
          </cell>
          <cell r="S385">
            <v>0</v>
          </cell>
          <cell r="U385">
            <v>20357</v>
          </cell>
          <cell r="V385">
            <v>0</v>
          </cell>
          <cell r="W385">
            <v>13.63</v>
          </cell>
          <cell r="X385">
            <v>0</v>
          </cell>
          <cell r="Y385">
            <v>91252</v>
          </cell>
          <cell r="Z385">
            <v>0</v>
          </cell>
          <cell r="AA385">
            <v>0</v>
          </cell>
          <cell r="AB385">
            <v>0</v>
          </cell>
          <cell r="AC385">
            <v>19004</v>
          </cell>
          <cell r="AD385">
            <v>0</v>
          </cell>
          <cell r="AE385">
            <v>0</v>
          </cell>
          <cell r="AF385">
            <v>15.58</v>
          </cell>
          <cell r="AG385">
            <v>0</v>
          </cell>
          <cell r="AH385">
            <v>96592</v>
          </cell>
          <cell r="AJ385">
            <v>6625</v>
          </cell>
          <cell r="AL385">
            <v>16742</v>
          </cell>
          <cell r="AN385">
            <v>0</v>
          </cell>
          <cell r="AO385">
            <v>14.98</v>
          </cell>
          <cell r="AP385">
            <v>0</v>
          </cell>
          <cell r="AQ385">
            <v>104612</v>
          </cell>
          <cell r="AR385">
            <v>0</v>
          </cell>
          <cell r="AS385">
            <v>7483</v>
          </cell>
          <cell r="AT385">
            <v>0</v>
          </cell>
          <cell r="AU385">
            <v>18825</v>
          </cell>
          <cell r="AW385">
            <v>13.03</v>
          </cell>
          <cell r="AY385">
            <v>97068</v>
          </cell>
          <cell r="AZ385">
            <v>0</v>
          </cell>
          <cell r="BA385">
            <v>8152</v>
          </cell>
          <cell r="BB385">
            <v>0</v>
          </cell>
          <cell r="BC385">
            <v>6185</v>
          </cell>
          <cell r="BD385">
            <v>9</v>
          </cell>
          <cell r="BE385">
            <v>13.46</v>
          </cell>
          <cell r="BF385">
            <v>0</v>
          </cell>
          <cell r="BG385">
            <v>108131</v>
          </cell>
          <cell r="BH385">
            <v>0</v>
          </cell>
          <cell r="BI385">
            <v>11.29</v>
          </cell>
          <cell r="BJ385">
            <v>0</v>
          </cell>
          <cell r="BK385">
            <v>75229</v>
          </cell>
          <cell r="BL385">
            <v>0</v>
          </cell>
          <cell r="BM385">
            <v>7092</v>
          </cell>
          <cell r="BN385">
            <v>0</v>
          </cell>
          <cell r="BO385">
            <v>2030.3071994594327</v>
          </cell>
          <cell r="BP385">
            <v>1.3223614630207976</v>
          </cell>
          <cell r="BQ385">
            <v>12</v>
          </cell>
          <cell r="BR385">
            <v>0</v>
          </cell>
          <cell r="BS385">
            <v>95052.267240062763</v>
          </cell>
          <cell r="BT385">
            <v>0</v>
          </cell>
          <cell r="BU385">
            <v>8913.7155879017846</v>
          </cell>
          <cell r="BW385">
            <v>0</v>
          </cell>
          <cell r="BY385">
            <v>8913.7155879017846</v>
          </cell>
          <cell r="CA385">
            <v>24248.467240062764</v>
          </cell>
          <cell r="CC385">
            <v>12.473867595818817</v>
          </cell>
          <cell r="CD385">
            <v>0</v>
          </cell>
          <cell r="CE385">
            <v>113190.13213462902</v>
          </cell>
          <cell r="CF385">
            <v>0</v>
          </cell>
          <cell r="CG385">
            <v>9628.9785722946854</v>
          </cell>
          <cell r="CH385">
            <v>0</v>
          </cell>
          <cell r="CI385">
            <v>0</v>
          </cell>
          <cell r="CJ385">
            <v>0</v>
          </cell>
          <cell r="CK385">
            <v>9628.9785722946854</v>
          </cell>
          <cell r="CL385">
            <v>0</v>
          </cell>
          <cell r="CM385">
            <v>30031.864894566257</v>
          </cell>
          <cell r="CN385">
            <v>0</v>
          </cell>
          <cell r="CO385">
            <v>6.683673469387756</v>
          </cell>
          <cell r="CP385">
            <v>0</v>
          </cell>
          <cell r="CQ385">
            <v>63296.360014795137</v>
          </cell>
          <cell r="CS385">
            <v>5406.804244382809</v>
          </cell>
          <cell r="CU385">
            <v>0</v>
          </cell>
          <cell r="CW385">
            <v>5406.804244382809</v>
          </cell>
          <cell r="CY385">
            <v>18812</v>
          </cell>
          <cell r="DA385">
            <v>4.0434782608695654</v>
          </cell>
          <cell r="DB385">
            <v>0</v>
          </cell>
          <cell r="DC385">
            <v>41029</v>
          </cell>
          <cell r="DD385">
            <v>0</v>
          </cell>
          <cell r="DE385">
            <v>3368</v>
          </cell>
          <cell r="DF385">
            <v>0</v>
          </cell>
          <cell r="DG385">
            <v>0</v>
          </cell>
          <cell r="DH385">
            <v>0</v>
          </cell>
          <cell r="DI385">
            <v>3368</v>
          </cell>
          <cell r="DJ385">
            <v>0</v>
          </cell>
          <cell r="DK385">
            <v>7255</v>
          </cell>
          <cell r="DL385">
            <v>0</v>
          </cell>
          <cell r="DM385">
            <v>3.7627118644067794</v>
          </cell>
          <cell r="DN385">
            <v>0</v>
          </cell>
          <cell r="DO385">
            <v>30401</v>
          </cell>
          <cell r="DQ385">
            <v>2426</v>
          </cell>
          <cell r="DS385">
            <v>11882</v>
          </cell>
          <cell r="DU385">
            <v>2426</v>
          </cell>
          <cell r="DW385">
            <v>0</v>
          </cell>
          <cell r="DY385">
            <v>7</v>
          </cell>
          <cell r="DZ385">
            <v>0</v>
          </cell>
          <cell r="EA385">
            <v>61151</v>
          </cell>
          <cell r="EC385">
            <v>5303</v>
          </cell>
          <cell r="EE385">
            <v>10917</v>
          </cell>
          <cell r="EG385">
            <v>5303</v>
          </cell>
          <cell r="EI385">
            <v>30750</v>
          </cell>
          <cell r="EK385">
            <v>6</v>
          </cell>
          <cell r="EL385">
            <v>0</v>
          </cell>
          <cell r="EM385">
            <v>58037</v>
          </cell>
          <cell r="EN385">
            <v>0</v>
          </cell>
          <cell r="EO385">
            <v>5288</v>
          </cell>
          <cell r="EP385">
            <v>0</v>
          </cell>
          <cell r="EQ385">
            <v>0</v>
          </cell>
          <cell r="ER385">
            <v>0</v>
          </cell>
          <cell r="ES385">
            <v>5288</v>
          </cell>
          <cell r="ET385">
            <v>0</v>
          </cell>
          <cell r="EU385">
            <v>18450</v>
          </cell>
          <cell r="EV385">
            <v>0</v>
          </cell>
          <cell r="EW385">
            <v>9.8055555555555554</v>
          </cell>
          <cell r="EX385">
            <v>0</v>
          </cell>
          <cell r="EY385">
            <v>93837</v>
          </cell>
          <cell r="EZ385">
            <v>0</v>
          </cell>
          <cell r="FA385">
            <v>7863</v>
          </cell>
          <cell r="FB385">
            <v>0</v>
          </cell>
          <cell r="FC385">
            <v>12602</v>
          </cell>
          <cell r="FD385">
            <v>0</v>
          </cell>
          <cell r="FE385">
            <v>7863</v>
          </cell>
          <cell r="FF385">
            <v>0</v>
          </cell>
          <cell r="FG385">
            <v>48100</v>
          </cell>
          <cell r="FH385">
            <v>0</v>
          </cell>
          <cell r="FI385">
            <v>12</v>
          </cell>
          <cell r="FJ385">
            <v>0</v>
          </cell>
          <cell r="FK385">
            <v>133268</v>
          </cell>
          <cell r="FL385">
            <v>0</v>
          </cell>
          <cell r="FM385">
            <v>10638</v>
          </cell>
          <cell r="FN385">
            <v>0</v>
          </cell>
          <cell r="FO385">
            <v>0</v>
          </cell>
          <cell r="FQ385">
            <v>10638</v>
          </cell>
          <cell r="FS385">
            <v>46303.328396981189</v>
          </cell>
          <cell r="FU385">
            <v>10</v>
          </cell>
          <cell r="FV385">
            <v>0</v>
          </cell>
          <cell r="FW385">
            <v>119732</v>
          </cell>
          <cell r="FX385">
            <v>0</v>
          </cell>
          <cell r="FY385">
            <v>8907</v>
          </cell>
          <cell r="FZ385">
            <v>0</v>
          </cell>
          <cell r="GA385">
            <v>0</v>
          </cell>
          <cell r="GB385">
            <v>0</v>
          </cell>
          <cell r="GC385">
            <v>8907</v>
          </cell>
          <cell r="GE385">
            <v>18311.024698362122</v>
          </cell>
          <cell r="GG385">
            <v>6.4550634550634545</v>
          </cell>
          <cell r="GH385">
            <v>0</v>
          </cell>
          <cell r="GI385">
            <v>63487</v>
          </cell>
          <cell r="GJ385">
            <v>0</v>
          </cell>
          <cell r="GK385">
            <v>4850</v>
          </cell>
          <cell r="GL385">
            <v>0</v>
          </cell>
          <cell r="GM385">
            <v>13292</v>
          </cell>
          <cell r="GO385">
            <v>4850</v>
          </cell>
          <cell r="GQ385">
            <v>0</v>
          </cell>
          <cell r="HE385">
            <v>-672</v>
          </cell>
        </row>
        <row r="386">
          <cell r="A386">
            <v>673</v>
          </cell>
          <cell r="B386" t="str">
            <v>GROTON DUNSTABLE</v>
          </cell>
          <cell r="C386">
            <v>26.3</v>
          </cell>
          <cell r="D386">
            <v>148253</v>
          </cell>
          <cell r="E386">
            <v>0</v>
          </cell>
          <cell r="F386">
            <v>117216</v>
          </cell>
          <cell r="G386">
            <v>0</v>
          </cell>
          <cell r="I386">
            <v>36</v>
          </cell>
          <cell r="J386">
            <v>200052</v>
          </cell>
          <cell r="K386">
            <v>0</v>
          </cell>
          <cell r="L386">
            <v>152235</v>
          </cell>
          <cell r="O386">
            <v>51.56</v>
          </cell>
          <cell r="P386">
            <v>0</v>
          </cell>
          <cell r="Q386">
            <v>318485</v>
          </cell>
          <cell r="R386">
            <v>0</v>
          </cell>
          <cell r="S386">
            <v>0</v>
          </cell>
          <cell r="U386">
            <v>72241</v>
          </cell>
          <cell r="V386">
            <v>0</v>
          </cell>
          <cell r="W386">
            <v>66.12</v>
          </cell>
          <cell r="X386">
            <v>0</v>
          </cell>
          <cell r="Y386">
            <v>397296</v>
          </cell>
          <cell r="Z386">
            <v>0</v>
          </cell>
          <cell r="AA386">
            <v>6101</v>
          </cell>
          <cell r="AB386">
            <v>0</v>
          </cell>
          <cell r="AC386">
            <v>78811</v>
          </cell>
          <cell r="AD386">
            <v>0</v>
          </cell>
          <cell r="AE386">
            <v>0</v>
          </cell>
          <cell r="AF386">
            <v>69.680000000000007</v>
          </cell>
          <cell r="AG386">
            <v>0</v>
          </cell>
          <cell r="AH386">
            <v>432341</v>
          </cell>
          <cell r="AJ386">
            <v>6295</v>
          </cell>
          <cell r="AL386">
            <v>82332</v>
          </cell>
          <cell r="AN386">
            <v>0</v>
          </cell>
          <cell r="AO386">
            <v>63.92</v>
          </cell>
          <cell r="AP386">
            <v>0</v>
          </cell>
          <cell r="AQ386">
            <v>416375</v>
          </cell>
          <cell r="AR386">
            <v>0</v>
          </cell>
          <cell r="AS386">
            <v>0</v>
          </cell>
          <cell r="AT386">
            <v>0</v>
          </cell>
          <cell r="AU386">
            <v>52552</v>
          </cell>
          <cell r="AW386">
            <v>50.43</v>
          </cell>
          <cell r="AY386">
            <v>366108</v>
          </cell>
          <cell r="AZ386">
            <v>0</v>
          </cell>
          <cell r="BA386">
            <v>15138</v>
          </cell>
          <cell r="BB386">
            <v>0</v>
          </cell>
          <cell r="BC386">
            <v>12479</v>
          </cell>
          <cell r="BD386">
            <v>18</v>
          </cell>
          <cell r="BE386">
            <v>49.92</v>
          </cell>
          <cell r="BF386">
            <v>0</v>
          </cell>
          <cell r="BG386">
            <v>433177</v>
          </cell>
          <cell r="BH386">
            <v>0</v>
          </cell>
          <cell r="BI386">
            <v>46.96</v>
          </cell>
          <cell r="BJ386">
            <v>0</v>
          </cell>
          <cell r="BK386">
            <v>388930</v>
          </cell>
          <cell r="BL386">
            <v>0</v>
          </cell>
          <cell r="BM386">
            <v>0</v>
          </cell>
          <cell r="BN386">
            <v>0</v>
          </cell>
          <cell r="BO386">
            <v>12308.657105716777</v>
          </cell>
          <cell r="BP386">
            <v>8.0167640751460567</v>
          </cell>
          <cell r="BQ386">
            <v>44</v>
          </cell>
          <cell r="BR386">
            <v>0</v>
          </cell>
          <cell r="BS386">
            <v>359845.67593865539</v>
          </cell>
          <cell r="BT386">
            <v>0</v>
          </cell>
          <cell r="BU386">
            <v>32164</v>
          </cell>
          <cell r="BW386">
            <v>9130.6383149864268</v>
          </cell>
          <cell r="BY386">
            <v>32164</v>
          </cell>
          <cell r="CA386">
            <v>26827.599999999999</v>
          </cell>
          <cell r="CC386">
            <v>38</v>
          </cell>
          <cell r="CD386">
            <v>0</v>
          </cell>
          <cell r="CE386">
            <v>327177</v>
          </cell>
          <cell r="CF386">
            <v>0</v>
          </cell>
          <cell r="CG386">
            <v>27936</v>
          </cell>
          <cell r="CH386">
            <v>0</v>
          </cell>
          <cell r="CI386">
            <v>18346</v>
          </cell>
          <cell r="CJ386">
            <v>0</v>
          </cell>
          <cell r="CK386">
            <v>27936</v>
          </cell>
          <cell r="CL386">
            <v>0</v>
          </cell>
          <cell r="CM386">
            <v>0</v>
          </cell>
          <cell r="CN386">
            <v>0</v>
          </cell>
          <cell r="CO386">
            <v>36.976351351351354</v>
          </cell>
          <cell r="CP386">
            <v>0</v>
          </cell>
          <cell r="CQ386">
            <v>308089.98310810811</v>
          </cell>
          <cell r="CS386">
            <v>28365.820945945947</v>
          </cell>
          <cell r="CU386">
            <v>19468</v>
          </cell>
          <cell r="CW386">
            <v>28365.820945945947</v>
          </cell>
          <cell r="CY386">
            <v>0</v>
          </cell>
          <cell r="DA386">
            <v>37.875886524822697</v>
          </cell>
          <cell r="DB386">
            <v>0</v>
          </cell>
          <cell r="DC386">
            <v>330819</v>
          </cell>
          <cell r="DD386">
            <v>0</v>
          </cell>
          <cell r="DE386">
            <v>31116</v>
          </cell>
          <cell r="DF386">
            <v>0</v>
          </cell>
          <cell r="DG386">
            <v>9884</v>
          </cell>
          <cell r="DH386">
            <v>0</v>
          </cell>
          <cell r="DI386">
            <v>31116</v>
          </cell>
          <cell r="DJ386">
            <v>0</v>
          </cell>
          <cell r="DK386">
            <v>22729</v>
          </cell>
          <cell r="DL386">
            <v>0</v>
          </cell>
          <cell r="DM386">
            <v>45.249134948096888</v>
          </cell>
          <cell r="DN386">
            <v>0</v>
          </cell>
          <cell r="DO386">
            <v>448548</v>
          </cell>
          <cell r="DQ386">
            <v>40407</v>
          </cell>
          <cell r="DS386">
            <v>0</v>
          </cell>
          <cell r="DU386">
            <v>40407</v>
          </cell>
          <cell r="DW386">
            <v>131366.41013513514</v>
          </cell>
          <cell r="DY386">
            <v>51.632736021237761</v>
          </cell>
          <cell r="DZ386">
            <v>0</v>
          </cell>
          <cell r="EA386">
            <v>549474</v>
          </cell>
          <cell r="EC386">
            <v>46108</v>
          </cell>
          <cell r="EE386">
            <v>0</v>
          </cell>
          <cell r="EG386">
            <v>46108</v>
          </cell>
          <cell r="EI386">
            <v>180655.00675675675</v>
          </cell>
          <cell r="EK386">
            <v>55.7972027972028</v>
          </cell>
          <cell r="EL386">
            <v>0</v>
          </cell>
          <cell r="EM386">
            <v>602329</v>
          </cell>
          <cell r="EN386">
            <v>0</v>
          </cell>
          <cell r="EO386">
            <v>49827</v>
          </cell>
          <cell r="EP386">
            <v>0</v>
          </cell>
          <cell r="EQ386">
            <v>0</v>
          </cell>
          <cell r="ER386">
            <v>0</v>
          </cell>
          <cell r="ES386">
            <v>49827</v>
          </cell>
          <cell r="ET386">
            <v>0</v>
          </cell>
          <cell r="EU386">
            <v>160502.20000000001</v>
          </cell>
          <cell r="EV386">
            <v>0</v>
          </cell>
          <cell r="EW386">
            <v>55.433098591549296</v>
          </cell>
          <cell r="EX386">
            <v>0</v>
          </cell>
          <cell r="EY386">
            <v>581940</v>
          </cell>
          <cell r="EZ386">
            <v>0</v>
          </cell>
          <cell r="FA386">
            <v>49370</v>
          </cell>
          <cell r="FB386">
            <v>0</v>
          </cell>
          <cell r="FC386">
            <v>0</v>
          </cell>
          <cell r="FD386">
            <v>0</v>
          </cell>
          <cell r="FE386">
            <v>49370</v>
          </cell>
          <cell r="FF386">
            <v>0</v>
          </cell>
          <cell r="FG386">
            <v>53584.15</v>
          </cell>
          <cell r="FH386">
            <v>0</v>
          </cell>
          <cell r="FI386">
            <v>47</v>
          </cell>
          <cell r="FJ386">
            <v>0</v>
          </cell>
          <cell r="FK386">
            <v>513019</v>
          </cell>
          <cell r="FL386">
            <v>0</v>
          </cell>
          <cell r="FM386">
            <v>41971</v>
          </cell>
          <cell r="FN386">
            <v>0</v>
          </cell>
          <cell r="FO386">
            <v>0</v>
          </cell>
          <cell r="FQ386">
            <v>41971</v>
          </cell>
          <cell r="FS386">
            <v>12646.299282892256</v>
          </cell>
          <cell r="FU386">
            <v>44.670138888888893</v>
          </cell>
          <cell r="FV386">
            <v>0</v>
          </cell>
          <cell r="FW386">
            <v>488754</v>
          </cell>
          <cell r="FX386">
            <v>0</v>
          </cell>
          <cell r="FY386">
            <v>38997</v>
          </cell>
          <cell r="FZ386">
            <v>0</v>
          </cell>
          <cell r="GA386">
            <v>12152</v>
          </cell>
          <cell r="GB386">
            <v>0</v>
          </cell>
          <cell r="GC386">
            <v>38997</v>
          </cell>
          <cell r="GE386">
            <v>12864.76599316678</v>
          </cell>
          <cell r="GG386">
            <v>43</v>
          </cell>
          <cell r="GH386">
            <v>0</v>
          </cell>
          <cell r="GI386">
            <v>482610</v>
          </cell>
          <cell r="GJ386">
            <v>0</v>
          </cell>
          <cell r="GK386">
            <v>37506</v>
          </cell>
          <cell r="GL386">
            <v>0</v>
          </cell>
          <cell r="GM386">
            <v>12562</v>
          </cell>
          <cell r="GO386">
            <v>37506</v>
          </cell>
          <cell r="GQ386">
            <v>0</v>
          </cell>
          <cell r="HE386">
            <v>-673</v>
          </cell>
        </row>
        <row r="387">
          <cell r="A387">
            <v>674</v>
          </cell>
          <cell r="B387" t="str">
            <v>GILL MONTAGUE</v>
          </cell>
          <cell r="E387">
            <v>0</v>
          </cell>
          <cell r="F387">
            <v>0</v>
          </cell>
          <cell r="J387">
            <v>0</v>
          </cell>
          <cell r="K387">
            <v>0</v>
          </cell>
          <cell r="L387">
            <v>0</v>
          </cell>
          <cell r="O387">
            <v>2</v>
          </cell>
          <cell r="P387">
            <v>0</v>
          </cell>
          <cell r="Q387">
            <v>11544</v>
          </cell>
          <cell r="R387">
            <v>0</v>
          </cell>
          <cell r="S387">
            <v>0</v>
          </cell>
          <cell r="U387">
            <v>5625</v>
          </cell>
          <cell r="V387">
            <v>0</v>
          </cell>
          <cell r="W387">
            <v>4.45</v>
          </cell>
          <cell r="X387">
            <v>0</v>
          </cell>
          <cell r="Y387">
            <v>16800</v>
          </cell>
          <cell r="Z387">
            <v>0</v>
          </cell>
          <cell r="AA387">
            <v>13714</v>
          </cell>
          <cell r="AB387">
            <v>0</v>
          </cell>
          <cell r="AC387">
            <v>5256</v>
          </cell>
          <cell r="AD387">
            <v>0</v>
          </cell>
          <cell r="AE387">
            <v>0</v>
          </cell>
          <cell r="AF387">
            <v>4</v>
          </cell>
          <cell r="AG387">
            <v>0</v>
          </cell>
          <cell r="AH387">
            <v>25800</v>
          </cell>
          <cell r="AJ387">
            <v>0</v>
          </cell>
          <cell r="AL387">
            <v>12154</v>
          </cell>
          <cell r="AN387">
            <v>0</v>
          </cell>
          <cell r="AO387">
            <v>4.46</v>
          </cell>
          <cell r="AP387">
            <v>0</v>
          </cell>
          <cell r="AQ387">
            <v>34534</v>
          </cell>
          <cell r="AR387">
            <v>0</v>
          </cell>
          <cell r="AS387">
            <v>0</v>
          </cell>
          <cell r="AT387">
            <v>0</v>
          </cell>
          <cell r="AU387">
            <v>16237</v>
          </cell>
          <cell r="AW387">
            <v>5</v>
          </cell>
          <cell r="AY387">
            <v>31948</v>
          </cell>
          <cell r="AZ387">
            <v>0</v>
          </cell>
          <cell r="BA387">
            <v>7987</v>
          </cell>
          <cell r="BB387">
            <v>0</v>
          </cell>
          <cell r="BC387">
            <v>7870</v>
          </cell>
          <cell r="BD387">
            <v>11</v>
          </cell>
          <cell r="BE387">
            <v>2.98</v>
          </cell>
          <cell r="BF387">
            <v>0</v>
          </cell>
          <cell r="BG387">
            <v>24508</v>
          </cell>
          <cell r="BH387">
            <v>0</v>
          </cell>
          <cell r="BI387">
            <v>13.92</v>
          </cell>
          <cell r="BJ387">
            <v>0</v>
          </cell>
          <cell r="BK387">
            <v>77087</v>
          </cell>
          <cell r="BL387">
            <v>0</v>
          </cell>
          <cell r="BM387">
            <v>43966</v>
          </cell>
          <cell r="BN387">
            <v>0</v>
          </cell>
          <cell r="BO387">
            <v>16082.364976404459</v>
          </cell>
          <cell r="BP387">
            <v>10.474621616223885</v>
          </cell>
          <cell r="BQ387">
            <v>22.834992533598808</v>
          </cell>
          <cell r="BR387">
            <v>0</v>
          </cell>
          <cell r="BS387">
            <v>167381.24976758592</v>
          </cell>
          <cell r="BT387">
            <v>0</v>
          </cell>
          <cell r="BU387">
            <v>13308.738876109537</v>
          </cell>
          <cell r="BW387">
            <v>51524.844549311129</v>
          </cell>
          <cell r="BY387">
            <v>13308.738876109537</v>
          </cell>
          <cell r="CA387">
            <v>121841.64976758591</v>
          </cell>
          <cell r="CC387">
            <v>24.596072001253873</v>
          </cell>
          <cell r="CD387">
            <v>0</v>
          </cell>
          <cell r="CE387">
            <v>223032.14753386859</v>
          </cell>
          <cell r="CF387">
            <v>0</v>
          </cell>
          <cell r="CG387">
            <v>17516.276494617705</v>
          </cell>
          <cell r="CH387">
            <v>0</v>
          </cell>
          <cell r="CI387">
            <v>20902</v>
          </cell>
          <cell r="CJ387">
            <v>0</v>
          </cell>
          <cell r="CK387">
            <v>17516.276494617705</v>
          </cell>
          <cell r="CL387">
            <v>0</v>
          </cell>
          <cell r="CM387">
            <v>130859.89776628267</v>
          </cell>
          <cell r="CN387">
            <v>0</v>
          </cell>
          <cell r="CO387">
            <v>26.682926829268293</v>
          </cell>
          <cell r="CP387">
            <v>0</v>
          </cell>
          <cell r="CQ387">
            <v>242819.3375202266</v>
          </cell>
          <cell r="CS387">
            <v>19198.681542197744</v>
          </cell>
          <cell r="CU387">
            <v>32607</v>
          </cell>
          <cell r="CW387">
            <v>19198.681542197744</v>
          </cell>
          <cell r="CY387">
            <v>89296.189986358018</v>
          </cell>
          <cell r="DA387">
            <v>29.67683512515767</v>
          </cell>
          <cell r="DB387">
            <v>0</v>
          </cell>
          <cell r="DC387">
            <v>313659</v>
          </cell>
          <cell r="DD387">
            <v>0</v>
          </cell>
          <cell r="DE387">
            <v>23372</v>
          </cell>
          <cell r="DF387">
            <v>0</v>
          </cell>
          <cell r="DG387">
            <v>27280</v>
          </cell>
          <cell r="DH387">
            <v>0</v>
          </cell>
          <cell r="DI387">
            <v>23372</v>
          </cell>
          <cell r="DJ387">
            <v>0</v>
          </cell>
          <cell r="DK387">
            <v>104972</v>
          </cell>
          <cell r="DL387">
            <v>0</v>
          </cell>
          <cell r="DM387">
            <v>27.370242214532869</v>
          </cell>
          <cell r="DN387">
            <v>0</v>
          </cell>
          <cell r="DO387">
            <v>318512</v>
          </cell>
          <cell r="DQ387">
            <v>21737</v>
          </cell>
          <cell r="DS387">
            <v>33572</v>
          </cell>
          <cell r="DU387">
            <v>21737</v>
          </cell>
          <cell r="DW387">
            <v>55271.673482407248</v>
          </cell>
          <cell r="DY387">
            <v>30.999849033816428</v>
          </cell>
          <cell r="DZ387">
            <v>0</v>
          </cell>
          <cell r="EA387">
            <v>350206</v>
          </cell>
          <cell r="EC387">
            <v>23210</v>
          </cell>
          <cell r="EE387">
            <v>69352</v>
          </cell>
          <cell r="EG387">
            <v>23210</v>
          </cell>
          <cell r="EI387">
            <v>62941.664991909362</v>
          </cell>
          <cell r="EK387">
            <v>33.129225445834443</v>
          </cell>
          <cell r="EL387">
            <v>0</v>
          </cell>
          <cell r="EM387">
            <v>383106</v>
          </cell>
          <cell r="EN387">
            <v>0</v>
          </cell>
          <cell r="EO387">
            <v>27785</v>
          </cell>
          <cell r="EP387">
            <v>0</v>
          </cell>
          <cell r="EQ387">
            <v>26346</v>
          </cell>
          <cell r="ER387">
            <v>0</v>
          </cell>
          <cell r="ES387">
            <v>27785</v>
          </cell>
          <cell r="ET387">
            <v>0</v>
          </cell>
          <cell r="EU387">
            <v>53857.599999999999</v>
          </cell>
          <cell r="EV387">
            <v>0</v>
          </cell>
          <cell r="EW387">
            <v>38.18940786176281</v>
          </cell>
          <cell r="EX387">
            <v>0</v>
          </cell>
          <cell r="EY387">
            <v>412002</v>
          </cell>
          <cell r="EZ387">
            <v>0</v>
          </cell>
          <cell r="FA387">
            <v>32320</v>
          </cell>
          <cell r="FB387">
            <v>0</v>
          </cell>
          <cell r="FC387">
            <v>24686</v>
          </cell>
          <cell r="FD387">
            <v>0</v>
          </cell>
          <cell r="FE387">
            <v>32320</v>
          </cell>
          <cell r="FF387">
            <v>0</v>
          </cell>
          <cell r="FG387">
            <v>49798.6</v>
          </cell>
          <cell r="FH387">
            <v>0</v>
          </cell>
          <cell r="FI387">
            <v>46.765959833375227</v>
          </cell>
          <cell r="FJ387">
            <v>0</v>
          </cell>
          <cell r="FK387">
            <v>559519</v>
          </cell>
          <cell r="FL387">
            <v>0</v>
          </cell>
          <cell r="FM387">
            <v>39067</v>
          </cell>
          <cell r="FN387">
            <v>0</v>
          </cell>
          <cell r="FO387">
            <v>40926</v>
          </cell>
          <cell r="FQ387">
            <v>39067</v>
          </cell>
          <cell r="FS387">
            <v>155967.59503818516</v>
          </cell>
          <cell r="FU387">
            <v>60.263046155650684</v>
          </cell>
          <cell r="FV387">
            <v>0</v>
          </cell>
          <cell r="FW387">
            <v>723403</v>
          </cell>
          <cell r="FX387">
            <v>0</v>
          </cell>
          <cell r="FY387">
            <v>52000</v>
          </cell>
          <cell r="FZ387">
            <v>0</v>
          </cell>
          <cell r="GA387">
            <v>27830</v>
          </cell>
          <cell r="GB387">
            <v>0</v>
          </cell>
          <cell r="GC387">
            <v>52000</v>
          </cell>
          <cell r="GE387">
            <v>210501.93935151445</v>
          </cell>
          <cell r="GG387">
            <v>69.509752152609281</v>
          </cell>
          <cell r="GH387">
            <v>0</v>
          </cell>
          <cell r="GI387">
            <v>854713</v>
          </cell>
          <cell r="GJ387">
            <v>0</v>
          </cell>
          <cell r="GK387">
            <v>59361</v>
          </cell>
          <cell r="GL387">
            <v>0</v>
          </cell>
          <cell r="GM387">
            <v>39861</v>
          </cell>
          <cell r="GO387">
            <v>59361</v>
          </cell>
          <cell r="GQ387">
            <v>126331.31400278308</v>
          </cell>
          <cell r="HE387">
            <v>-674</v>
          </cell>
        </row>
        <row r="388">
          <cell r="A388">
            <v>675</v>
          </cell>
          <cell r="B388" t="str">
            <v>HAMILTON WENHAM</v>
          </cell>
          <cell r="E388">
            <v>0</v>
          </cell>
          <cell r="F388">
            <v>0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L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Z388">
            <v>0</v>
          </cell>
          <cell r="BB388">
            <v>0</v>
          </cell>
          <cell r="BC388">
            <v>0</v>
          </cell>
          <cell r="BD388">
            <v>0</v>
          </cell>
          <cell r="BH388">
            <v>0</v>
          </cell>
          <cell r="BI388">
            <v>1</v>
          </cell>
          <cell r="BJ388">
            <v>0</v>
          </cell>
          <cell r="BK388">
            <v>7156</v>
          </cell>
          <cell r="BL388">
            <v>0</v>
          </cell>
          <cell r="BM388">
            <v>0</v>
          </cell>
          <cell r="BN388">
            <v>0</v>
          </cell>
          <cell r="BO388">
            <v>2188.8092921346984</v>
          </cell>
          <cell r="BP388">
            <v>1.4255956234560472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W388">
            <v>0</v>
          </cell>
          <cell r="BY388">
            <v>0</v>
          </cell>
          <cell r="CA388">
            <v>4293.6000000000004</v>
          </cell>
          <cell r="CE388">
            <v>0</v>
          </cell>
          <cell r="CF388">
            <v>0</v>
          </cell>
          <cell r="CH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2862</v>
          </cell>
          <cell r="CN388">
            <v>0</v>
          </cell>
          <cell r="CS388">
            <v>0</v>
          </cell>
          <cell r="CW388">
            <v>0</v>
          </cell>
          <cell r="CY388">
            <v>0</v>
          </cell>
          <cell r="DD388">
            <v>0</v>
          </cell>
          <cell r="DF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U388">
            <v>0</v>
          </cell>
          <cell r="DW388">
            <v>0</v>
          </cell>
          <cell r="EG388">
            <v>0</v>
          </cell>
          <cell r="EI388">
            <v>0</v>
          </cell>
          <cell r="EK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Q388">
            <v>0</v>
          </cell>
          <cell r="FS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E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O388">
            <v>0</v>
          </cell>
          <cell r="GQ388">
            <v>0</v>
          </cell>
          <cell r="HE388">
            <v>-675</v>
          </cell>
        </row>
        <row r="389">
          <cell r="A389">
            <v>680</v>
          </cell>
          <cell r="B389" t="str">
            <v>HAMPDEN WILBRAHAM</v>
          </cell>
          <cell r="E389">
            <v>0</v>
          </cell>
          <cell r="F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1</v>
          </cell>
          <cell r="AG389">
            <v>0</v>
          </cell>
          <cell r="AH389">
            <v>5640</v>
          </cell>
          <cell r="AJ389">
            <v>0</v>
          </cell>
          <cell r="AL389">
            <v>5640</v>
          </cell>
          <cell r="AN389">
            <v>0</v>
          </cell>
          <cell r="AO389">
            <v>3.91</v>
          </cell>
          <cell r="AP389">
            <v>0</v>
          </cell>
          <cell r="AQ389">
            <v>24293</v>
          </cell>
          <cell r="AR389">
            <v>0</v>
          </cell>
          <cell r="AS389">
            <v>0</v>
          </cell>
          <cell r="AT389">
            <v>0</v>
          </cell>
          <cell r="AU389">
            <v>22037</v>
          </cell>
          <cell r="AW389">
            <v>3</v>
          </cell>
          <cell r="AY389">
            <v>20034</v>
          </cell>
          <cell r="AZ389">
            <v>0</v>
          </cell>
          <cell r="BA389">
            <v>0</v>
          </cell>
          <cell r="BB389">
            <v>0</v>
          </cell>
          <cell r="BC389">
            <v>11972</v>
          </cell>
          <cell r="BD389">
            <v>17</v>
          </cell>
          <cell r="BE389">
            <v>3</v>
          </cell>
          <cell r="BF389">
            <v>0</v>
          </cell>
          <cell r="BG389">
            <v>20175</v>
          </cell>
          <cell r="BH389">
            <v>0</v>
          </cell>
          <cell r="BI389">
            <v>1.21</v>
          </cell>
          <cell r="BJ389">
            <v>0</v>
          </cell>
          <cell r="BK389">
            <v>8446</v>
          </cell>
          <cell r="BL389">
            <v>0</v>
          </cell>
          <cell r="BM389">
            <v>0</v>
          </cell>
          <cell r="BN389">
            <v>0</v>
          </cell>
          <cell r="BO389">
            <v>25.876644230658954</v>
          </cell>
          <cell r="BP389">
            <v>1.6853743675849131E-2</v>
          </cell>
          <cell r="BQ389">
            <v>5</v>
          </cell>
          <cell r="BR389">
            <v>0</v>
          </cell>
          <cell r="BS389">
            <v>37424.247753561067</v>
          </cell>
          <cell r="BT389">
            <v>0</v>
          </cell>
          <cell r="BU389">
            <v>3723.0133421550327</v>
          </cell>
          <cell r="BW389">
            <v>0</v>
          </cell>
          <cell r="BY389">
            <v>3723.0133421550327</v>
          </cell>
          <cell r="CA389">
            <v>29034.647753561068</v>
          </cell>
          <cell r="CC389">
            <v>4.6968641114982574</v>
          </cell>
          <cell r="CD389">
            <v>0</v>
          </cell>
          <cell r="CE389">
            <v>36495.152292312821</v>
          </cell>
          <cell r="CF389">
            <v>0</v>
          </cell>
          <cell r="CG389">
            <v>3633.5948394707148</v>
          </cell>
          <cell r="CH389">
            <v>0</v>
          </cell>
          <cell r="CI389">
            <v>0</v>
          </cell>
          <cell r="CJ389">
            <v>0</v>
          </cell>
          <cell r="CK389">
            <v>3633.5948394707148</v>
          </cell>
          <cell r="CL389">
            <v>0</v>
          </cell>
          <cell r="CM389">
            <v>17387</v>
          </cell>
          <cell r="CN389">
            <v>0</v>
          </cell>
          <cell r="CO389">
            <v>5.4591836734693882</v>
          </cell>
          <cell r="CP389">
            <v>0</v>
          </cell>
          <cell r="CQ389">
            <v>44901.051734944202</v>
          </cell>
          <cell r="CS389">
            <v>4420.3307463294241</v>
          </cell>
          <cell r="CU389">
            <v>0</v>
          </cell>
          <cell r="CW389">
            <v>4420.3307463294241</v>
          </cell>
          <cell r="CY389">
            <v>19996.89944263138</v>
          </cell>
          <cell r="DA389">
            <v>8.8611111111111107</v>
          </cell>
          <cell r="DB389">
            <v>0</v>
          </cell>
          <cell r="DC389">
            <v>77575</v>
          </cell>
          <cell r="DD389">
            <v>0</v>
          </cell>
          <cell r="DE389">
            <v>7491</v>
          </cell>
          <cell r="DF389">
            <v>0</v>
          </cell>
          <cell r="DG389">
            <v>0</v>
          </cell>
          <cell r="DH389">
            <v>0</v>
          </cell>
          <cell r="DI389">
            <v>7491</v>
          </cell>
          <cell r="DJ389">
            <v>0</v>
          </cell>
          <cell r="DK389">
            <v>37717</v>
          </cell>
          <cell r="DL389">
            <v>0</v>
          </cell>
          <cell r="DM389">
            <v>5</v>
          </cell>
          <cell r="DN389">
            <v>0</v>
          </cell>
          <cell r="DO389">
            <v>46034</v>
          </cell>
          <cell r="DQ389">
            <v>4400</v>
          </cell>
          <cell r="DS389">
            <v>0</v>
          </cell>
          <cell r="DU389">
            <v>4400</v>
          </cell>
          <cell r="DW389">
            <v>22966.728736086032</v>
          </cell>
          <cell r="DY389">
            <v>2.9932203389830505</v>
          </cell>
          <cell r="DZ389">
            <v>0</v>
          </cell>
          <cell r="EA389">
            <v>30862</v>
          </cell>
          <cell r="EC389">
            <v>2613</v>
          </cell>
          <cell r="EE389">
            <v>0</v>
          </cell>
          <cell r="EG389">
            <v>2613</v>
          </cell>
          <cell r="EI389">
            <v>13069.57930602232</v>
          </cell>
          <cell r="EK389">
            <v>3</v>
          </cell>
          <cell r="EL389">
            <v>0</v>
          </cell>
          <cell r="EM389">
            <v>28313</v>
          </cell>
          <cell r="EN389">
            <v>0</v>
          </cell>
          <cell r="EO389">
            <v>2561</v>
          </cell>
          <cell r="EP389">
            <v>0</v>
          </cell>
          <cell r="EQ389">
            <v>0</v>
          </cell>
          <cell r="ER389">
            <v>0</v>
          </cell>
          <cell r="ES389">
            <v>2561</v>
          </cell>
          <cell r="ET389">
            <v>0</v>
          </cell>
          <cell r="EU389">
            <v>0</v>
          </cell>
          <cell r="EV389">
            <v>0</v>
          </cell>
          <cell r="EW389">
            <v>4.2984570534698516</v>
          </cell>
          <cell r="EX389">
            <v>0</v>
          </cell>
          <cell r="EY389">
            <v>49053</v>
          </cell>
          <cell r="EZ389">
            <v>0</v>
          </cell>
          <cell r="FA389">
            <v>3824</v>
          </cell>
          <cell r="FB389">
            <v>0</v>
          </cell>
          <cell r="FC389">
            <v>0</v>
          </cell>
          <cell r="FD389">
            <v>0</v>
          </cell>
          <cell r="FE389">
            <v>3824</v>
          </cell>
          <cell r="FF389">
            <v>0</v>
          </cell>
          <cell r="FG389">
            <v>20740</v>
          </cell>
          <cell r="FH389">
            <v>0</v>
          </cell>
          <cell r="FI389">
            <v>5.9965986394557822</v>
          </cell>
          <cell r="FJ389">
            <v>0</v>
          </cell>
          <cell r="FK389">
            <v>79531</v>
          </cell>
          <cell r="FL389">
            <v>0</v>
          </cell>
          <cell r="FM389">
            <v>5290</v>
          </cell>
          <cell r="FN389">
            <v>0</v>
          </cell>
          <cell r="FO389">
            <v>0</v>
          </cell>
          <cell r="FQ389">
            <v>5290</v>
          </cell>
          <cell r="FS389">
            <v>34131.489647207374</v>
          </cell>
          <cell r="FU389">
            <v>9.3694915254237277</v>
          </cell>
          <cell r="FV389">
            <v>0</v>
          </cell>
          <cell r="FW389">
            <v>115432</v>
          </cell>
          <cell r="FX389">
            <v>0</v>
          </cell>
          <cell r="FY389">
            <v>8343</v>
          </cell>
          <cell r="FZ389">
            <v>0</v>
          </cell>
          <cell r="GA389">
            <v>0</v>
          </cell>
          <cell r="GB389">
            <v>0</v>
          </cell>
          <cell r="GC389">
            <v>8343</v>
          </cell>
          <cell r="GE389">
            <v>47419.155052894486</v>
          </cell>
          <cell r="GG389">
            <v>5.0969899665551841</v>
          </cell>
          <cell r="GH389">
            <v>0</v>
          </cell>
          <cell r="GI389">
            <v>62406</v>
          </cell>
          <cell r="GJ389">
            <v>0</v>
          </cell>
          <cell r="GK389">
            <v>4530</v>
          </cell>
          <cell r="GL389">
            <v>0</v>
          </cell>
          <cell r="GM389">
            <v>0</v>
          </cell>
          <cell r="GO389">
            <v>4530</v>
          </cell>
          <cell r="GQ389">
            <v>0</v>
          </cell>
          <cell r="HE389">
            <v>-680</v>
          </cell>
        </row>
        <row r="390">
          <cell r="A390">
            <v>683</v>
          </cell>
          <cell r="B390" t="str">
            <v>HAMPSHIRE</v>
          </cell>
          <cell r="E390">
            <v>0</v>
          </cell>
          <cell r="F390">
            <v>0</v>
          </cell>
          <cell r="I390">
            <v>6.12</v>
          </cell>
          <cell r="J390">
            <v>34316</v>
          </cell>
          <cell r="K390">
            <v>0</v>
          </cell>
          <cell r="L390">
            <v>30720</v>
          </cell>
          <cell r="O390">
            <v>10</v>
          </cell>
          <cell r="P390">
            <v>0</v>
          </cell>
          <cell r="Q390">
            <v>52070</v>
          </cell>
          <cell r="R390">
            <v>0</v>
          </cell>
          <cell r="S390">
            <v>0</v>
          </cell>
          <cell r="U390">
            <v>21755</v>
          </cell>
          <cell r="V390">
            <v>0</v>
          </cell>
          <cell r="W390">
            <v>15.77</v>
          </cell>
          <cell r="X390">
            <v>0</v>
          </cell>
          <cell r="Y390">
            <v>89147</v>
          </cell>
          <cell r="Z390">
            <v>0</v>
          </cell>
          <cell r="AA390">
            <v>0</v>
          </cell>
          <cell r="AB390">
            <v>0</v>
          </cell>
          <cell r="AC390">
            <v>37077</v>
          </cell>
          <cell r="AD390">
            <v>0</v>
          </cell>
          <cell r="AF390">
            <v>15.26</v>
          </cell>
          <cell r="AG390">
            <v>0</v>
          </cell>
          <cell r="AH390">
            <v>95283</v>
          </cell>
          <cell r="AJ390">
            <v>0</v>
          </cell>
          <cell r="AL390">
            <v>28382</v>
          </cell>
          <cell r="AN390">
            <v>0</v>
          </cell>
          <cell r="AO390">
            <v>13.46</v>
          </cell>
          <cell r="AP390">
            <v>0</v>
          </cell>
          <cell r="AQ390">
            <v>94139</v>
          </cell>
          <cell r="AR390">
            <v>0</v>
          </cell>
          <cell r="AS390">
            <v>0</v>
          </cell>
          <cell r="AT390">
            <v>0</v>
          </cell>
          <cell r="AU390">
            <v>18513</v>
          </cell>
          <cell r="AW390">
            <v>17.09</v>
          </cell>
          <cell r="AY390">
            <v>123121</v>
          </cell>
          <cell r="AZ390">
            <v>0</v>
          </cell>
          <cell r="BA390">
            <v>7652</v>
          </cell>
          <cell r="BB390">
            <v>0</v>
          </cell>
          <cell r="BC390">
            <v>27985</v>
          </cell>
          <cell r="BD390">
            <v>41</v>
          </cell>
          <cell r="BE390">
            <v>20.87</v>
          </cell>
          <cell r="BF390">
            <v>0</v>
          </cell>
          <cell r="BG390">
            <v>142626</v>
          </cell>
          <cell r="BH390">
            <v>0</v>
          </cell>
          <cell r="BI390">
            <v>19.440000000000001</v>
          </cell>
          <cell r="BJ390">
            <v>0</v>
          </cell>
          <cell r="BK390">
            <v>149576</v>
          </cell>
          <cell r="BL390">
            <v>0</v>
          </cell>
          <cell r="BM390">
            <v>11890</v>
          </cell>
          <cell r="BN390">
            <v>0</v>
          </cell>
          <cell r="BO390">
            <v>9251.2979441095104</v>
          </cell>
          <cell r="BP390">
            <v>6.0254723459929664</v>
          </cell>
          <cell r="BQ390">
            <v>31.043859922017589</v>
          </cell>
          <cell r="BR390">
            <v>0</v>
          </cell>
          <cell r="BS390">
            <v>284281.51905787236</v>
          </cell>
          <cell r="BT390">
            <v>0</v>
          </cell>
          <cell r="BU390">
            <v>21921.982880778971</v>
          </cell>
          <cell r="BW390">
            <v>15566.452606320076</v>
          </cell>
          <cell r="BY390">
            <v>21921.982880778971</v>
          </cell>
          <cell r="CA390">
            <v>146677.51905787236</v>
          </cell>
          <cell r="CC390">
            <v>29.968858131487888</v>
          </cell>
          <cell r="CD390">
            <v>0</v>
          </cell>
          <cell r="CE390">
            <v>278192.99026132189</v>
          </cell>
          <cell r="CF390">
            <v>0</v>
          </cell>
          <cell r="CG390">
            <v>23136.427580460204</v>
          </cell>
          <cell r="CH390">
            <v>0</v>
          </cell>
          <cell r="CI390">
            <v>0</v>
          </cell>
          <cell r="CJ390">
            <v>0</v>
          </cell>
          <cell r="CK390">
            <v>23136.427580460204</v>
          </cell>
          <cell r="CL390">
            <v>0</v>
          </cell>
          <cell r="CM390">
            <v>83603</v>
          </cell>
          <cell r="CN390">
            <v>0</v>
          </cell>
          <cell r="CO390">
            <v>30.228471876555496</v>
          </cell>
          <cell r="CP390">
            <v>0</v>
          </cell>
          <cell r="CQ390">
            <v>304515.01879001921</v>
          </cell>
          <cell r="CS390">
            <v>24464.381742653237</v>
          </cell>
          <cell r="CU390">
            <v>0</v>
          </cell>
          <cell r="CW390">
            <v>24464.381742653237</v>
          </cell>
          <cell r="CY390">
            <v>80204.028528697323</v>
          </cell>
          <cell r="DA390">
            <v>32.457962527918902</v>
          </cell>
          <cell r="DB390">
            <v>0</v>
          </cell>
          <cell r="DC390">
            <v>334300</v>
          </cell>
          <cell r="DD390">
            <v>0</v>
          </cell>
          <cell r="DE390">
            <v>27165</v>
          </cell>
          <cell r="DF390">
            <v>0</v>
          </cell>
          <cell r="DG390">
            <v>0</v>
          </cell>
          <cell r="DH390">
            <v>0</v>
          </cell>
          <cell r="DI390">
            <v>27165</v>
          </cell>
          <cell r="DJ390">
            <v>0</v>
          </cell>
          <cell r="DK390">
            <v>45578</v>
          </cell>
          <cell r="DL390">
            <v>0</v>
          </cell>
          <cell r="DM390">
            <v>31.526157232815915</v>
          </cell>
          <cell r="DN390">
            <v>0</v>
          </cell>
          <cell r="DO390">
            <v>334429</v>
          </cell>
          <cell r="DQ390">
            <v>26435</v>
          </cell>
          <cell r="DS390">
            <v>18176</v>
          </cell>
          <cell r="DU390">
            <v>26435</v>
          </cell>
          <cell r="DW390">
            <v>28528.800137467406</v>
          </cell>
          <cell r="DY390">
            <v>28.313993174061434</v>
          </cell>
          <cell r="DZ390">
            <v>0</v>
          </cell>
          <cell r="EA390">
            <v>319409</v>
          </cell>
          <cell r="EC390">
            <v>24131</v>
          </cell>
          <cell r="EE390">
            <v>12614</v>
          </cell>
          <cell r="EG390">
            <v>24131</v>
          </cell>
          <cell r="EI390">
            <v>11991.392483992317</v>
          </cell>
          <cell r="EK390">
            <v>29.629877441172546</v>
          </cell>
          <cell r="EL390">
            <v>0</v>
          </cell>
          <cell r="EM390">
            <v>355853</v>
          </cell>
          <cell r="EN390">
            <v>0</v>
          </cell>
          <cell r="EO390">
            <v>25266</v>
          </cell>
          <cell r="EP390">
            <v>0</v>
          </cell>
          <cell r="EQ390">
            <v>13008</v>
          </cell>
          <cell r="ER390">
            <v>0</v>
          </cell>
          <cell r="ES390">
            <v>25266</v>
          </cell>
          <cell r="ET390">
            <v>0</v>
          </cell>
          <cell r="EU390">
            <v>36495.599999999999</v>
          </cell>
          <cell r="EV390">
            <v>0</v>
          </cell>
          <cell r="EW390">
            <v>28.510238907849828</v>
          </cell>
          <cell r="EX390">
            <v>0</v>
          </cell>
          <cell r="EY390">
            <v>303561</v>
          </cell>
          <cell r="EZ390">
            <v>0</v>
          </cell>
          <cell r="FA390">
            <v>24568</v>
          </cell>
          <cell r="FB390">
            <v>0</v>
          </cell>
          <cell r="FC390">
            <v>11908</v>
          </cell>
          <cell r="FD390">
            <v>0</v>
          </cell>
          <cell r="FE390">
            <v>24568</v>
          </cell>
          <cell r="FF390">
            <v>0</v>
          </cell>
          <cell r="FG390">
            <v>9111</v>
          </cell>
          <cell r="FH390">
            <v>0</v>
          </cell>
          <cell r="FI390">
            <v>28.055980351828104</v>
          </cell>
          <cell r="FJ390">
            <v>0</v>
          </cell>
          <cell r="FK390">
            <v>339989</v>
          </cell>
          <cell r="FL390">
            <v>0</v>
          </cell>
          <cell r="FM390">
            <v>24282</v>
          </cell>
          <cell r="FN390">
            <v>0</v>
          </cell>
          <cell r="FO390">
            <v>7218</v>
          </cell>
          <cell r="FQ390">
            <v>24282</v>
          </cell>
          <cell r="FS390">
            <v>43583.375123914891</v>
          </cell>
          <cell r="FU390">
            <v>31.941739487420094</v>
          </cell>
          <cell r="FV390">
            <v>0</v>
          </cell>
          <cell r="FW390">
            <v>399418</v>
          </cell>
          <cell r="FX390">
            <v>0</v>
          </cell>
          <cell r="FY390">
            <v>27498</v>
          </cell>
          <cell r="FZ390">
            <v>0</v>
          </cell>
          <cell r="GA390">
            <v>12343</v>
          </cell>
          <cell r="GB390">
            <v>0</v>
          </cell>
          <cell r="GC390">
            <v>27498</v>
          </cell>
          <cell r="GE390">
            <v>75596.290611780976</v>
          </cell>
          <cell r="GG390">
            <v>25.339616904834294</v>
          </cell>
          <cell r="GH390">
            <v>0</v>
          </cell>
          <cell r="GI390">
            <v>327933</v>
          </cell>
          <cell r="GJ390">
            <v>0</v>
          </cell>
          <cell r="GK390">
            <v>21365</v>
          </cell>
          <cell r="GL390">
            <v>0</v>
          </cell>
          <cell r="GM390">
            <v>19344</v>
          </cell>
          <cell r="GO390">
            <v>21365</v>
          </cell>
          <cell r="GQ390">
            <v>0</v>
          </cell>
          <cell r="HE390">
            <v>-683</v>
          </cell>
        </row>
        <row r="391">
          <cell r="A391">
            <v>685</v>
          </cell>
          <cell r="B391" t="str">
            <v>HAWLEMONT</v>
          </cell>
          <cell r="E391">
            <v>0</v>
          </cell>
          <cell r="F391">
            <v>0</v>
          </cell>
          <cell r="J391">
            <v>0</v>
          </cell>
          <cell r="K391">
            <v>0</v>
          </cell>
          <cell r="L391">
            <v>0</v>
          </cell>
          <cell r="Q391">
            <v>0</v>
          </cell>
          <cell r="R391">
            <v>0</v>
          </cell>
          <cell r="S391">
            <v>0</v>
          </cell>
          <cell r="U391">
            <v>0</v>
          </cell>
          <cell r="V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L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Z391">
            <v>0</v>
          </cell>
          <cell r="BB391">
            <v>0</v>
          </cell>
          <cell r="BC391">
            <v>0</v>
          </cell>
          <cell r="BD391">
            <v>0</v>
          </cell>
          <cell r="BH391">
            <v>0</v>
          </cell>
          <cell r="BL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W391">
            <v>0</v>
          </cell>
          <cell r="BY391">
            <v>0</v>
          </cell>
          <cell r="CA391">
            <v>0</v>
          </cell>
          <cell r="CE391">
            <v>0</v>
          </cell>
          <cell r="CF391">
            <v>0</v>
          </cell>
          <cell r="CH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S391">
            <v>0</v>
          </cell>
          <cell r="CW391">
            <v>0</v>
          </cell>
          <cell r="CY391">
            <v>0</v>
          </cell>
          <cell r="DA391">
            <v>1</v>
          </cell>
          <cell r="DB391">
            <v>0</v>
          </cell>
          <cell r="DC391">
            <v>12419</v>
          </cell>
          <cell r="DD391">
            <v>0</v>
          </cell>
          <cell r="DE391">
            <v>849</v>
          </cell>
          <cell r="DF391">
            <v>0</v>
          </cell>
          <cell r="DG391">
            <v>0</v>
          </cell>
          <cell r="DH391">
            <v>0</v>
          </cell>
          <cell r="DI391">
            <v>849</v>
          </cell>
          <cell r="DJ391">
            <v>0</v>
          </cell>
          <cell r="DK391">
            <v>12419</v>
          </cell>
          <cell r="DL391">
            <v>0</v>
          </cell>
          <cell r="DM391">
            <v>1</v>
          </cell>
          <cell r="DN391">
            <v>0</v>
          </cell>
          <cell r="DO391">
            <v>11362</v>
          </cell>
          <cell r="DQ391">
            <v>893</v>
          </cell>
          <cell r="DS391">
            <v>0</v>
          </cell>
          <cell r="DU391">
            <v>893</v>
          </cell>
          <cell r="DW391">
            <v>7451.4</v>
          </cell>
          <cell r="DY391">
            <v>1</v>
          </cell>
          <cell r="DZ391">
            <v>0</v>
          </cell>
          <cell r="EA391">
            <v>11108</v>
          </cell>
          <cell r="EC391">
            <v>893</v>
          </cell>
          <cell r="EE391">
            <v>0</v>
          </cell>
          <cell r="EG391">
            <v>893</v>
          </cell>
          <cell r="EI391">
            <v>4967.6000000000004</v>
          </cell>
          <cell r="EK391">
            <v>1</v>
          </cell>
          <cell r="EL391">
            <v>0</v>
          </cell>
          <cell r="EM391">
            <v>11619</v>
          </cell>
          <cell r="EN391">
            <v>0</v>
          </cell>
          <cell r="EO391">
            <v>893</v>
          </cell>
          <cell r="EP391">
            <v>0</v>
          </cell>
          <cell r="EQ391">
            <v>0</v>
          </cell>
          <cell r="ER391">
            <v>0</v>
          </cell>
          <cell r="ES391">
            <v>893</v>
          </cell>
          <cell r="ET391">
            <v>0</v>
          </cell>
          <cell r="EU391">
            <v>511</v>
          </cell>
          <cell r="EV391">
            <v>0</v>
          </cell>
          <cell r="EW391">
            <v>1</v>
          </cell>
          <cell r="EX391">
            <v>0</v>
          </cell>
          <cell r="EY391">
            <v>12388</v>
          </cell>
          <cell r="EZ391">
            <v>0</v>
          </cell>
          <cell r="FA391">
            <v>893</v>
          </cell>
          <cell r="FB391">
            <v>0</v>
          </cell>
          <cell r="FC391">
            <v>0</v>
          </cell>
          <cell r="FD391">
            <v>0</v>
          </cell>
          <cell r="FE391">
            <v>893</v>
          </cell>
          <cell r="FF391">
            <v>0</v>
          </cell>
          <cell r="FG391">
            <v>896.75</v>
          </cell>
          <cell r="FH391">
            <v>0</v>
          </cell>
          <cell r="FI391">
            <v>1</v>
          </cell>
          <cell r="FJ391">
            <v>0</v>
          </cell>
          <cell r="FK391">
            <v>12552</v>
          </cell>
          <cell r="FL391">
            <v>0</v>
          </cell>
          <cell r="FM391">
            <v>893</v>
          </cell>
          <cell r="FN391">
            <v>0</v>
          </cell>
          <cell r="FO391">
            <v>0</v>
          </cell>
          <cell r="FQ391">
            <v>893</v>
          </cell>
          <cell r="FS391">
            <v>463.2151246179057</v>
          </cell>
          <cell r="FU391">
            <v>1</v>
          </cell>
          <cell r="FV391">
            <v>0</v>
          </cell>
          <cell r="FW391">
            <v>11730</v>
          </cell>
          <cell r="FX391">
            <v>0</v>
          </cell>
          <cell r="FY391">
            <v>893</v>
          </cell>
          <cell r="FZ391">
            <v>0</v>
          </cell>
          <cell r="GA391">
            <v>0</v>
          </cell>
          <cell r="GB391">
            <v>0</v>
          </cell>
          <cell r="GC391">
            <v>893</v>
          </cell>
          <cell r="GE391">
            <v>351.46574768958146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O391">
            <v>0</v>
          </cell>
          <cell r="GQ391">
            <v>0</v>
          </cell>
          <cell r="HE391">
            <v>-685</v>
          </cell>
        </row>
        <row r="392">
          <cell r="A392">
            <v>690</v>
          </cell>
          <cell r="B392" t="str">
            <v>KING PHILIP</v>
          </cell>
          <cell r="E392">
            <v>0</v>
          </cell>
          <cell r="F392">
            <v>0</v>
          </cell>
          <cell r="J392">
            <v>0</v>
          </cell>
          <cell r="K392">
            <v>0</v>
          </cell>
          <cell r="L392">
            <v>0</v>
          </cell>
          <cell r="Q392">
            <v>0</v>
          </cell>
          <cell r="R392">
            <v>0</v>
          </cell>
          <cell r="S392">
            <v>0</v>
          </cell>
          <cell r="U392">
            <v>0</v>
          </cell>
          <cell r="V392">
            <v>0</v>
          </cell>
          <cell r="W392">
            <v>9.6300000000000008</v>
          </cell>
          <cell r="X392">
            <v>0</v>
          </cell>
          <cell r="Y392">
            <v>56268</v>
          </cell>
          <cell r="Z392">
            <v>0</v>
          </cell>
          <cell r="AA392">
            <v>6520</v>
          </cell>
          <cell r="AB392">
            <v>0</v>
          </cell>
          <cell r="AC392">
            <v>56268</v>
          </cell>
          <cell r="AD392">
            <v>0</v>
          </cell>
          <cell r="AF392">
            <v>20</v>
          </cell>
          <cell r="AG392">
            <v>0</v>
          </cell>
          <cell r="AH392">
            <v>132020</v>
          </cell>
          <cell r="AJ392">
            <v>0</v>
          </cell>
          <cell r="AL392">
            <v>109513</v>
          </cell>
          <cell r="AN392">
            <v>0</v>
          </cell>
          <cell r="AO392">
            <v>24</v>
          </cell>
          <cell r="AP392">
            <v>0</v>
          </cell>
          <cell r="AQ392">
            <v>174552</v>
          </cell>
          <cell r="AR392">
            <v>0</v>
          </cell>
          <cell r="AS392">
            <v>0</v>
          </cell>
          <cell r="AT392">
            <v>0</v>
          </cell>
          <cell r="AU392">
            <v>110490</v>
          </cell>
          <cell r="AW392">
            <v>26.17</v>
          </cell>
          <cell r="AY392">
            <v>188480</v>
          </cell>
          <cell r="AZ392">
            <v>0</v>
          </cell>
          <cell r="BA392">
            <v>0</v>
          </cell>
          <cell r="BB392">
            <v>0</v>
          </cell>
          <cell r="BC392">
            <v>62091</v>
          </cell>
          <cell r="BD392">
            <v>91</v>
          </cell>
          <cell r="BE392">
            <v>20.39</v>
          </cell>
          <cell r="BF392">
            <v>0</v>
          </cell>
          <cell r="BG392">
            <v>143864</v>
          </cell>
          <cell r="BH392">
            <v>0</v>
          </cell>
          <cell r="BI392">
            <v>32.659999999999997</v>
          </cell>
          <cell r="BJ392">
            <v>0</v>
          </cell>
          <cell r="BK392">
            <v>213488</v>
          </cell>
          <cell r="BL392">
            <v>0</v>
          </cell>
          <cell r="BM392">
            <v>13666</v>
          </cell>
          <cell r="BN392">
            <v>0</v>
          </cell>
          <cell r="BO392">
            <v>22999.993359967444</v>
          </cell>
          <cell r="BP392">
            <v>14.980149248869566</v>
          </cell>
          <cell r="BQ392">
            <v>40</v>
          </cell>
          <cell r="BR392">
            <v>0</v>
          </cell>
          <cell r="BS392">
            <v>294778.07583896699</v>
          </cell>
          <cell r="BT392">
            <v>0</v>
          </cell>
          <cell r="BU392">
            <v>29172</v>
          </cell>
          <cell r="BW392">
            <v>8357.4086340250542</v>
          </cell>
          <cell r="BY392">
            <v>29172</v>
          </cell>
          <cell r="CA392">
            <v>123064.47583896699</v>
          </cell>
          <cell r="CC392">
            <v>40.477815699658706</v>
          </cell>
          <cell r="CD392">
            <v>0</v>
          </cell>
          <cell r="CE392">
            <v>321758</v>
          </cell>
          <cell r="CF392">
            <v>0</v>
          </cell>
          <cell r="CG392">
            <v>31040</v>
          </cell>
          <cell r="CH392">
            <v>0</v>
          </cell>
          <cell r="CI392">
            <v>4215.7679180887371</v>
          </cell>
          <cell r="CJ392">
            <v>0</v>
          </cell>
          <cell r="CK392">
            <v>31040</v>
          </cell>
          <cell r="CL392">
            <v>0</v>
          </cell>
          <cell r="CM392">
            <v>103603.92416103301</v>
          </cell>
          <cell r="CN392">
            <v>0</v>
          </cell>
          <cell r="CO392">
            <v>41.99651567944251</v>
          </cell>
          <cell r="CP392">
            <v>0</v>
          </cell>
          <cell r="CQ392">
            <v>340026.65741624951</v>
          </cell>
          <cell r="CS392">
            <v>33248.174216027874</v>
          </cell>
          <cell r="CU392">
            <v>9558</v>
          </cell>
          <cell r="CW392">
            <v>33248.174216027874</v>
          </cell>
          <cell r="CY392">
            <v>66972.657416249509</v>
          </cell>
          <cell r="DA392">
            <v>44.207200527269734</v>
          </cell>
          <cell r="DB392">
            <v>0</v>
          </cell>
          <cell r="DC392">
            <v>393416</v>
          </cell>
          <cell r="DD392">
            <v>0</v>
          </cell>
          <cell r="DE392">
            <v>37532</v>
          </cell>
          <cell r="DF392">
            <v>0</v>
          </cell>
          <cell r="DG392">
            <v>0</v>
          </cell>
          <cell r="DH392">
            <v>0</v>
          </cell>
          <cell r="DI392">
            <v>37532</v>
          </cell>
          <cell r="DJ392">
            <v>0</v>
          </cell>
          <cell r="DK392">
            <v>75143</v>
          </cell>
          <cell r="DL392">
            <v>0</v>
          </cell>
          <cell r="DM392">
            <v>38</v>
          </cell>
          <cell r="DN392">
            <v>0</v>
          </cell>
          <cell r="DO392">
            <v>362639</v>
          </cell>
          <cell r="DQ392">
            <v>33718</v>
          </cell>
          <cell r="DS392">
            <v>0</v>
          </cell>
          <cell r="DU392">
            <v>33718</v>
          </cell>
          <cell r="DW392">
            <v>39341.0685167501</v>
          </cell>
          <cell r="DY392">
            <v>38</v>
          </cell>
          <cell r="DZ392">
            <v>0</v>
          </cell>
          <cell r="EA392">
            <v>351993</v>
          </cell>
          <cell r="EC392">
            <v>33041</v>
          </cell>
          <cell r="EE392">
            <v>10979</v>
          </cell>
          <cell r="EG392">
            <v>33041</v>
          </cell>
          <cell r="EI392">
            <v>21355.737033500198</v>
          </cell>
          <cell r="EK392">
            <v>33</v>
          </cell>
          <cell r="EL392">
            <v>0</v>
          </cell>
          <cell r="EM392">
            <v>334013</v>
          </cell>
          <cell r="EN392">
            <v>0</v>
          </cell>
          <cell r="EO392">
            <v>29469</v>
          </cell>
          <cell r="EP392">
            <v>0</v>
          </cell>
          <cell r="EQ392">
            <v>0</v>
          </cell>
          <cell r="ER392">
            <v>0</v>
          </cell>
          <cell r="ES392">
            <v>29469</v>
          </cell>
          <cell r="ET392">
            <v>0</v>
          </cell>
          <cell r="EU392">
            <v>0</v>
          </cell>
          <cell r="EV392">
            <v>0</v>
          </cell>
          <cell r="EW392">
            <v>24</v>
          </cell>
          <cell r="EX392">
            <v>0</v>
          </cell>
          <cell r="EY392">
            <v>230423</v>
          </cell>
          <cell r="EZ392">
            <v>0</v>
          </cell>
          <cell r="FA392">
            <v>21375</v>
          </cell>
          <cell r="FB392">
            <v>0</v>
          </cell>
          <cell r="FC392">
            <v>0</v>
          </cell>
          <cell r="FD392">
            <v>0</v>
          </cell>
          <cell r="FE392">
            <v>21375</v>
          </cell>
          <cell r="FF392">
            <v>0</v>
          </cell>
          <cell r="FG392">
            <v>0</v>
          </cell>
          <cell r="FH392">
            <v>0</v>
          </cell>
          <cell r="FI392">
            <v>20.511639950097688</v>
          </cell>
          <cell r="FJ392">
            <v>0</v>
          </cell>
          <cell r="FK392">
            <v>209443</v>
          </cell>
          <cell r="FL392">
            <v>0</v>
          </cell>
          <cell r="FM392">
            <v>18145</v>
          </cell>
          <cell r="FN392">
            <v>0</v>
          </cell>
          <cell r="FO392">
            <v>0</v>
          </cell>
          <cell r="FQ392">
            <v>18145</v>
          </cell>
          <cell r="FS392">
            <v>0</v>
          </cell>
          <cell r="FU392">
            <v>14.058018018018018</v>
          </cell>
          <cell r="FV392">
            <v>0</v>
          </cell>
          <cell r="FW392">
            <v>148729</v>
          </cell>
          <cell r="FX392">
            <v>0</v>
          </cell>
          <cell r="FY392">
            <v>12545</v>
          </cell>
          <cell r="FZ392">
            <v>0</v>
          </cell>
          <cell r="GA392">
            <v>0</v>
          </cell>
          <cell r="GB392">
            <v>0</v>
          </cell>
          <cell r="GC392">
            <v>12545</v>
          </cell>
          <cell r="GE392">
            <v>0</v>
          </cell>
          <cell r="GG392">
            <v>11.498338870431894</v>
          </cell>
          <cell r="GH392">
            <v>0</v>
          </cell>
          <cell r="GI392">
            <v>128170</v>
          </cell>
          <cell r="GJ392">
            <v>0</v>
          </cell>
          <cell r="GK392">
            <v>10267</v>
          </cell>
          <cell r="GL392">
            <v>0</v>
          </cell>
          <cell r="GM392">
            <v>0</v>
          </cell>
          <cell r="GO392">
            <v>10267</v>
          </cell>
          <cell r="GQ392">
            <v>0</v>
          </cell>
          <cell r="HE392">
            <v>-690</v>
          </cell>
        </row>
        <row r="393">
          <cell r="A393">
            <v>695</v>
          </cell>
          <cell r="B393" t="str">
            <v>LINCOLN SUDBURY</v>
          </cell>
          <cell r="E393">
            <v>0</v>
          </cell>
          <cell r="F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24052</v>
          </cell>
          <cell r="O393">
            <v>1</v>
          </cell>
          <cell r="P393">
            <v>0</v>
          </cell>
          <cell r="Q393">
            <v>0</v>
          </cell>
          <cell r="R393">
            <v>0</v>
          </cell>
          <cell r="S393">
            <v>10443</v>
          </cell>
          <cell r="U393">
            <v>0</v>
          </cell>
          <cell r="V393">
            <v>0</v>
          </cell>
          <cell r="W393">
            <v>1</v>
          </cell>
          <cell r="X393">
            <v>0</v>
          </cell>
          <cell r="Y393">
            <v>10419</v>
          </cell>
          <cell r="Z393">
            <v>0</v>
          </cell>
          <cell r="AA393">
            <v>0</v>
          </cell>
          <cell r="AB393">
            <v>0</v>
          </cell>
          <cell r="AC393">
            <v>10419</v>
          </cell>
          <cell r="AD393">
            <v>0</v>
          </cell>
          <cell r="AE393">
            <v>0</v>
          </cell>
          <cell r="AF393">
            <v>1</v>
          </cell>
          <cell r="AG393">
            <v>0</v>
          </cell>
          <cell r="AH393">
            <v>10645</v>
          </cell>
          <cell r="AJ393">
            <v>0</v>
          </cell>
          <cell r="AL393">
            <v>6477</v>
          </cell>
          <cell r="AN393">
            <v>0</v>
          </cell>
          <cell r="AO393">
            <v>1</v>
          </cell>
          <cell r="AP393">
            <v>0</v>
          </cell>
          <cell r="AQ393">
            <v>10839</v>
          </cell>
          <cell r="AR393">
            <v>0</v>
          </cell>
          <cell r="AS393">
            <v>0</v>
          </cell>
          <cell r="AT393">
            <v>0</v>
          </cell>
          <cell r="AU393">
            <v>4497</v>
          </cell>
          <cell r="AZ393">
            <v>0</v>
          </cell>
          <cell r="BB393">
            <v>0</v>
          </cell>
          <cell r="BC393">
            <v>184</v>
          </cell>
          <cell r="BD393">
            <v>0</v>
          </cell>
          <cell r="BH393">
            <v>0</v>
          </cell>
          <cell r="BL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W393">
            <v>0</v>
          </cell>
          <cell r="BY393">
            <v>0</v>
          </cell>
          <cell r="CA393">
            <v>0</v>
          </cell>
          <cell r="CE393">
            <v>0</v>
          </cell>
          <cell r="CF393">
            <v>0</v>
          </cell>
          <cell r="CH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S393">
            <v>0</v>
          </cell>
          <cell r="CW393">
            <v>0</v>
          </cell>
          <cell r="CY393">
            <v>0</v>
          </cell>
          <cell r="DA393">
            <v>1.07</v>
          </cell>
          <cell r="DB393">
            <v>0</v>
          </cell>
          <cell r="DC393">
            <v>13865</v>
          </cell>
          <cell r="DD393">
            <v>0</v>
          </cell>
          <cell r="DE393">
            <v>908</v>
          </cell>
          <cell r="DF393">
            <v>0</v>
          </cell>
          <cell r="DG393">
            <v>0</v>
          </cell>
          <cell r="DH393">
            <v>0</v>
          </cell>
          <cell r="DI393">
            <v>908</v>
          </cell>
          <cell r="DJ393">
            <v>0</v>
          </cell>
          <cell r="DK393">
            <v>13865</v>
          </cell>
          <cell r="DL393">
            <v>0</v>
          </cell>
          <cell r="DM393">
            <v>2</v>
          </cell>
          <cell r="DN393">
            <v>0</v>
          </cell>
          <cell r="DO393">
            <v>25607</v>
          </cell>
          <cell r="DQ393">
            <v>1786</v>
          </cell>
          <cell r="DS393">
            <v>0</v>
          </cell>
          <cell r="DU393">
            <v>1786</v>
          </cell>
          <cell r="DW393">
            <v>20061</v>
          </cell>
          <cell r="DY393">
            <v>1</v>
          </cell>
          <cell r="DZ393">
            <v>0</v>
          </cell>
          <cell r="EA393">
            <v>12855</v>
          </cell>
          <cell r="EC393">
            <v>893</v>
          </cell>
          <cell r="EE393">
            <v>0</v>
          </cell>
          <cell r="EG393">
            <v>893</v>
          </cell>
          <cell r="EI393">
            <v>12591.2</v>
          </cell>
          <cell r="EK393">
            <v>1.4949152542372881</v>
          </cell>
          <cell r="EL393">
            <v>0</v>
          </cell>
          <cell r="EM393">
            <v>19837</v>
          </cell>
          <cell r="EN393">
            <v>0</v>
          </cell>
          <cell r="EO393">
            <v>1335</v>
          </cell>
          <cell r="EP393">
            <v>0</v>
          </cell>
          <cell r="EQ393">
            <v>0</v>
          </cell>
          <cell r="ER393">
            <v>0</v>
          </cell>
          <cell r="ES393">
            <v>1335</v>
          </cell>
          <cell r="ET393">
            <v>0</v>
          </cell>
          <cell r="EU393">
            <v>11678.8</v>
          </cell>
          <cell r="EV393">
            <v>0</v>
          </cell>
          <cell r="EW393">
            <v>1</v>
          </cell>
          <cell r="EX393">
            <v>0</v>
          </cell>
          <cell r="EY393">
            <v>13548</v>
          </cell>
          <cell r="EZ393">
            <v>0</v>
          </cell>
          <cell r="FA393">
            <v>893</v>
          </cell>
          <cell r="FB393">
            <v>0</v>
          </cell>
          <cell r="FC393">
            <v>0</v>
          </cell>
          <cell r="FD393">
            <v>0</v>
          </cell>
          <cell r="FE393">
            <v>893</v>
          </cell>
          <cell r="FF393">
            <v>0</v>
          </cell>
          <cell r="FG393">
            <v>1745.5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Q393">
            <v>0</v>
          </cell>
          <cell r="FS393">
            <v>1670.5413223565172</v>
          </cell>
          <cell r="FU393">
            <v>1</v>
          </cell>
          <cell r="FV393">
            <v>0</v>
          </cell>
          <cell r="FW393">
            <v>14456</v>
          </cell>
          <cell r="FX393">
            <v>0</v>
          </cell>
          <cell r="FY393">
            <v>869</v>
          </cell>
          <cell r="FZ393">
            <v>0</v>
          </cell>
          <cell r="GA393">
            <v>0</v>
          </cell>
          <cell r="GB393">
            <v>0</v>
          </cell>
          <cell r="GC393">
            <v>869</v>
          </cell>
          <cell r="GE393">
            <v>15773.607510229236</v>
          </cell>
          <cell r="GG393">
            <v>1</v>
          </cell>
          <cell r="GH393">
            <v>0</v>
          </cell>
          <cell r="GI393">
            <v>13647</v>
          </cell>
          <cell r="GJ393">
            <v>0</v>
          </cell>
          <cell r="GK393">
            <v>865</v>
          </cell>
          <cell r="GL393">
            <v>0</v>
          </cell>
          <cell r="GM393">
            <v>0</v>
          </cell>
          <cell r="GO393">
            <v>865</v>
          </cell>
          <cell r="GQ393">
            <v>0</v>
          </cell>
          <cell r="HE393">
            <v>-695</v>
          </cell>
        </row>
        <row r="394">
          <cell r="A394">
            <v>698</v>
          </cell>
          <cell r="B394" t="str">
            <v>MANCHESTER ESSEX</v>
          </cell>
          <cell r="E394">
            <v>0</v>
          </cell>
          <cell r="F394">
            <v>0</v>
          </cell>
          <cell r="J394">
            <v>0</v>
          </cell>
          <cell r="K394">
            <v>0</v>
          </cell>
          <cell r="L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0</v>
          </cell>
          <cell r="V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L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Z394">
            <v>0</v>
          </cell>
          <cell r="BB394">
            <v>0</v>
          </cell>
          <cell r="BC394">
            <v>0</v>
          </cell>
          <cell r="BD394">
            <v>0</v>
          </cell>
          <cell r="BH394">
            <v>0</v>
          </cell>
          <cell r="BL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W394">
            <v>0</v>
          </cell>
          <cell r="BY394">
            <v>0</v>
          </cell>
          <cell r="CA394">
            <v>0</v>
          </cell>
          <cell r="CE394">
            <v>0</v>
          </cell>
          <cell r="CF394">
            <v>0</v>
          </cell>
          <cell r="CH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S394">
            <v>0</v>
          </cell>
          <cell r="CW394">
            <v>0</v>
          </cell>
          <cell r="CY394">
            <v>0</v>
          </cell>
          <cell r="DD394">
            <v>0</v>
          </cell>
          <cell r="DF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U394">
            <v>0</v>
          </cell>
          <cell r="DW394">
            <v>0</v>
          </cell>
          <cell r="EG394">
            <v>0</v>
          </cell>
          <cell r="EI394">
            <v>0</v>
          </cell>
          <cell r="EK394">
            <v>1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14488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2</v>
          </cell>
          <cell r="EX394">
            <v>0</v>
          </cell>
          <cell r="EY394">
            <v>26456</v>
          </cell>
          <cell r="EZ394">
            <v>0</v>
          </cell>
          <cell r="FA394">
            <v>1786</v>
          </cell>
          <cell r="FB394">
            <v>0</v>
          </cell>
          <cell r="FC394">
            <v>0</v>
          </cell>
          <cell r="FD394">
            <v>0</v>
          </cell>
          <cell r="FE394">
            <v>1786</v>
          </cell>
          <cell r="FF394">
            <v>0</v>
          </cell>
          <cell r="FG394">
            <v>26456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Q394">
            <v>0</v>
          </cell>
          <cell r="FS394">
            <v>6329.968665749645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E394">
            <v>6439.319820550947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O394">
            <v>0</v>
          </cell>
          <cell r="GQ394">
            <v>0</v>
          </cell>
          <cell r="HE394">
            <v>-698</v>
          </cell>
        </row>
        <row r="395">
          <cell r="A395">
            <v>700</v>
          </cell>
          <cell r="B395" t="str">
            <v>MARTHAS VINEYARD</v>
          </cell>
          <cell r="E395">
            <v>0</v>
          </cell>
          <cell r="F395">
            <v>0</v>
          </cell>
          <cell r="I395">
            <v>4</v>
          </cell>
          <cell r="J395">
            <v>48100</v>
          </cell>
          <cell r="K395">
            <v>0</v>
          </cell>
          <cell r="L395">
            <v>0</v>
          </cell>
          <cell r="O395">
            <v>15</v>
          </cell>
          <cell r="P395">
            <v>0</v>
          </cell>
          <cell r="Q395">
            <v>175575</v>
          </cell>
          <cell r="R395">
            <v>0</v>
          </cell>
          <cell r="S395">
            <v>0</v>
          </cell>
          <cell r="U395">
            <v>0</v>
          </cell>
          <cell r="V395">
            <v>70230</v>
          </cell>
          <cell r="W395">
            <v>23.48</v>
          </cell>
          <cell r="X395">
            <v>0</v>
          </cell>
          <cell r="Y395">
            <v>237934</v>
          </cell>
          <cell r="Z395">
            <v>0</v>
          </cell>
          <cell r="AA395">
            <v>22154</v>
          </cell>
          <cell r="AB395">
            <v>0</v>
          </cell>
          <cell r="AC395">
            <v>62359</v>
          </cell>
          <cell r="AD395">
            <v>0</v>
          </cell>
          <cell r="AE395">
            <v>0</v>
          </cell>
          <cell r="AF395">
            <v>32.58</v>
          </cell>
          <cell r="AG395">
            <v>0</v>
          </cell>
          <cell r="AH395">
            <v>352652</v>
          </cell>
          <cell r="AJ395">
            <v>29056</v>
          </cell>
          <cell r="AL395">
            <v>152133</v>
          </cell>
          <cell r="AN395">
            <v>0</v>
          </cell>
          <cell r="AO395">
            <v>28.45</v>
          </cell>
          <cell r="AP395">
            <v>0</v>
          </cell>
          <cell r="AQ395">
            <v>363450</v>
          </cell>
          <cell r="AR395">
            <v>0</v>
          </cell>
          <cell r="AS395">
            <v>0</v>
          </cell>
          <cell r="AT395">
            <v>0</v>
          </cell>
          <cell r="AU395">
            <v>104572</v>
          </cell>
          <cell r="AW395">
            <v>31.81</v>
          </cell>
          <cell r="AY395">
            <v>397448</v>
          </cell>
          <cell r="AZ395">
            <v>0</v>
          </cell>
          <cell r="BA395">
            <v>49769</v>
          </cell>
          <cell r="BB395">
            <v>0</v>
          </cell>
          <cell r="BC395">
            <v>76883</v>
          </cell>
          <cell r="BD395">
            <v>113</v>
          </cell>
          <cell r="BE395">
            <v>30.25</v>
          </cell>
          <cell r="BF395">
            <v>0</v>
          </cell>
          <cell r="BG395">
            <v>434999</v>
          </cell>
          <cell r="BH395">
            <v>0</v>
          </cell>
          <cell r="BI395">
            <v>30.87</v>
          </cell>
          <cell r="BJ395">
            <v>0</v>
          </cell>
          <cell r="BK395">
            <v>466062</v>
          </cell>
          <cell r="BL395">
            <v>0</v>
          </cell>
          <cell r="BM395">
            <v>0</v>
          </cell>
          <cell r="BN395">
            <v>0</v>
          </cell>
          <cell r="BO395">
            <v>20552.295277326488</v>
          </cell>
          <cell r="BP395">
            <v>13.385936501923425</v>
          </cell>
          <cell r="BQ395">
            <v>31.839590443686006</v>
          </cell>
          <cell r="BR395">
            <v>0</v>
          </cell>
          <cell r="BS395">
            <v>360402.17472807813</v>
          </cell>
          <cell r="BT395">
            <v>0</v>
          </cell>
          <cell r="BU395">
            <v>23068.013651877136</v>
          </cell>
          <cell r="BW395">
            <v>12443.199888814393</v>
          </cell>
          <cell r="BY395">
            <v>23068.013651877136</v>
          </cell>
          <cell r="CA395">
            <v>33658.199999999997</v>
          </cell>
          <cell r="CC395">
            <v>30.291228070175439</v>
          </cell>
          <cell r="CD395">
            <v>0</v>
          </cell>
          <cell r="CE395">
            <v>394543.24561403506</v>
          </cell>
          <cell r="CF395">
            <v>0</v>
          </cell>
          <cell r="CG395">
            <v>23505.99298245614</v>
          </cell>
          <cell r="CH395">
            <v>0</v>
          </cell>
          <cell r="CI395">
            <v>0</v>
          </cell>
          <cell r="CJ395">
            <v>0</v>
          </cell>
          <cell r="CK395">
            <v>23505.99298245614</v>
          </cell>
          <cell r="CL395">
            <v>0</v>
          </cell>
          <cell r="CM395">
            <v>46566.070885956928</v>
          </cell>
          <cell r="CN395">
            <v>0</v>
          </cell>
          <cell r="CO395">
            <v>24.470175438596492</v>
          </cell>
          <cell r="CP395">
            <v>0</v>
          </cell>
          <cell r="CQ395">
            <v>335813.03157894732</v>
          </cell>
          <cell r="CS395">
            <v>19845.312280701757</v>
          </cell>
          <cell r="CU395">
            <v>0</v>
          </cell>
          <cell r="CW395">
            <v>19845.312280701757</v>
          </cell>
          <cell r="CY395">
            <v>20485</v>
          </cell>
          <cell r="DA395">
            <v>31.74125874125874</v>
          </cell>
          <cell r="DB395">
            <v>0</v>
          </cell>
          <cell r="DC395">
            <v>492083</v>
          </cell>
          <cell r="DD395">
            <v>0</v>
          </cell>
          <cell r="DE395">
            <v>26948</v>
          </cell>
          <cell r="DF395">
            <v>0</v>
          </cell>
          <cell r="DG395">
            <v>0</v>
          </cell>
          <cell r="DH395">
            <v>0</v>
          </cell>
          <cell r="DI395">
            <v>26948</v>
          </cell>
          <cell r="DJ395">
            <v>0</v>
          </cell>
          <cell r="DK395">
            <v>169926</v>
          </cell>
          <cell r="DL395">
            <v>0</v>
          </cell>
          <cell r="DM395">
            <v>35.784982935153586</v>
          </cell>
          <cell r="DN395">
            <v>0</v>
          </cell>
          <cell r="DO395">
            <v>592743</v>
          </cell>
          <cell r="DQ395">
            <v>31955</v>
          </cell>
          <cell r="DS395">
            <v>0</v>
          </cell>
          <cell r="DU395">
            <v>31955</v>
          </cell>
          <cell r="DW395">
            <v>194421.9810526316</v>
          </cell>
          <cell r="DY395">
            <v>42.992982456140354</v>
          </cell>
          <cell r="DZ395">
            <v>0</v>
          </cell>
          <cell r="EA395">
            <v>751170</v>
          </cell>
          <cell r="EC395">
            <v>38084</v>
          </cell>
          <cell r="EE395">
            <v>0</v>
          </cell>
          <cell r="EG395">
            <v>38084</v>
          </cell>
          <cell r="EI395">
            <v>281330.98736842105</v>
          </cell>
          <cell r="EK395">
            <v>43.41811846689896</v>
          </cell>
          <cell r="EL395">
            <v>0</v>
          </cell>
          <cell r="EM395">
            <v>787299</v>
          </cell>
          <cell r="EN395">
            <v>-18662</v>
          </cell>
          <cell r="EO395">
            <v>37860</v>
          </cell>
          <cell r="EP395">
            <v>-873</v>
          </cell>
          <cell r="EQ395">
            <v>0</v>
          </cell>
          <cell r="ER395">
            <v>0</v>
          </cell>
          <cell r="ES395">
            <v>37860</v>
          </cell>
          <cell r="ET395">
            <v>-873</v>
          </cell>
          <cell r="EU395">
            <v>171449.2</v>
          </cell>
          <cell r="EV395">
            <v>-18662</v>
          </cell>
          <cell r="EW395">
            <v>39</v>
          </cell>
          <cell r="EX395">
            <v>0</v>
          </cell>
          <cell r="EY395">
            <v>744686</v>
          </cell>
          <cell r="EZ395">
            <v>0</v>
          </cell>
          <cell r="FA395">
            <v>33934</v>
          </cell>
          <cell r="FB395">
            <v>0</v>
          </cell>
          <cell r="FC395">
            <v>20490</v>
          </cell>
          <cell r="FD395">
            <v>0</v>
          </cell>
          <cell r="FE395">
            <v>33934</v>
          </cell>
          <cell r="FF395">
            <v>0</v>
          </cell>
          <cell r="FG395">
            <v>72403.05</v>
          </cell>
          <cell r="FH395">
            <v>0</v>
          </cell>
          <cell r="FI395">
            <v>37</v>
          </cell>
          <cell r="FJ395">
            <v>0</v>
          </cell>
          <cell r="FK395">
            <v>732288</v>
          </cell>
          <cell r="FL395">
            <v>0</v>
          </cell>
          <cell r="FM395">
            <v>32745</v>
          </cell>
          <cell r="FN395">
            <v>0</v>
          </cell>
          <cell r="FO395">
            <v>0</v>
          </cell>
          <cell r="FQ395">
            <v>32745</v>
          </cell>
          <cell r="FS395">
            <v>14639.36849160463</v>
          </cell>
          <cell r="FU395">
            <v>41.083333333333329</v>
          </cell>
          <cell r="FV395">
            <v>0</v>
          </cell>
          <cell r="FW395">
            <v>843635</v>
          </cell>
          <cell r="FX395">
            <v>0</v>
          </cell>
          <cell r="FY395">
            <v>35795</v>
          </cell>
          <cell r="FZ395">
            <v>0</v>
          </cell>
          <cell r="GA395">
            <v>21940</v>
          </cell>
          <cell r="GB395">
            <v>0</v>
          </cell>
          <cell r="GC395">
            <v>35795</v>
          </cell>
          <cell r="GE395">
            <v>118724.59409540979</v>
          </cell>
          <cell r="GG395">
            <v>40.577319587628864</v>
          </cell>
          <cell r="GH395">
            <v>0</v>
          </cell>
          <cell r="GI395">
            <v>913995</v>
          </cell>
          <cell r="GJ395">
            <v>0</v>
          </cell>
          <cell r="GK395">
            <v>36236</v>
          </cell>
          <cell r="GL395">
            <v>0</v>
          </cell>
          <cell r="GM395">
            <v>0</v>
          </cell>
          <cell r="GO395">
            <v>36236</v>
          </cell>
          <cell r="GQ395">
            <v>67692.264513257309</v>
          </cell>
          <cell r="HE395">
            <v>-700</v>
          </cell>
        </row>
        <row r="396">
          <cell r="A396">
            <v>705</v>
          </cell>
          <cell r="B396" t="str">
            <v>MASCONOMET</v>
          </cell>
          <cell r="E396">
            <v>0</v>
          </cell>
          <cell r="F396">
            <v>0</v>
          </cell>
          <cell r="J396">
            <v>0</v>
          </cell>
          <cell r="K396">
            <v>0</v>
          </cell>
          <cell r="L396">
            <v>0</v>
          </cell>
          <cell r="Q396">
            <v>0</v>
          </cell>
          <cell r="R396">
            <v>0</v>
          </cell>
          <cell r="S396">
            <v>0</v>
          </cell>
          <cell r="U396">
            <v>0</v>
          </cell>
          <cell r="V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L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Z396">
            <v>0</v>
          </cell>
          <cell r="BB396">
            <v>0</v>
          </cell>
          <cell r="BC396">
            <v>0</v>
          </cell>
          <cell r="BD396">
            <v>0</v>
          </cell>
          <cell r="BH396">
            <v>0</v>
          </cell>
          <cell r="BL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W396">
            <v>0</v>
          </cell>
          <cell r="BY396">
            <v>0</v>
          </cell>
          <cell r="CA396">
            <v>0</v>
          </cell>
          <cell r="CE396">
            <v>0</v>
          </cell>
          <cell r="CF396">
            <v>0</v>
          </cell>
          <cell r="CH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1</v>
          </cell>
          <cell r="CP396">
            <v>0</v>
          </cell>
          <cell r="CQ396">
            <v>7694</v>
          </cell>
          <cell r="CS396">
            <v>811</v>
          </cell>
          <cell r="CU396">
            <v>0</v>
          </cell>
          <cell r="CW396">
            <v>811</v>
          </cell>
          <cell r="CY396">
            <v>7694</v>
          </cell>
          <cell r="DD396">
            <v>0</v>
          </cell>
          <cell r="DF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4616</v>
          </cell>
          <cell r="DL396">
            <v>0</v>
          </cell>
          <cell r="DM396">
            <v>1</v>
          </cell>
          <cell r="DN396">
            <v>0</v>
          </cell>
          <cell r="DO396">
            <v>10564</v>
          </cell>
          <cell r="DQ396">
            <v>893</v>
          </cell>
          <cell r="DS396">
            <v>0</v>
          </cell>
          <cell r="DU396">
            <v>893</v>
          </cell>
          <cell r="DW396">
            <v>13641.6</v>
          </cell>
          <cell r="DY396">
            <v>1</v>
          </cell>
          <cell r="DZ396">
            <v>0</v>
          </cell>
          <cell r="EA396">
            <v>8471</v>
          </cell>
          <cell r="EC396">
            <v>893</v>
          </cell>
          <cell r="EE396">
            <v>0</v>
          </cell>
          <cell r="EG396">
            <v>893</v>
          </cell>
          <cell r="EI396">
            <v>6338.4</v>
          </cell>
          <cell r="EK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4225.6000000000004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Q396">
            <v>0</v>
          </cell>
          <cell r="FS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E396">
            <v>0</v>
          </cell>
          <cell r="GG396">
            <v>1</v>
          </cell>
          <cell r="GH396">
            <v>0</v>
          </cell>
          <cell r="GI396">
            <v>12418</v>
          </cell>
          <cell r="GJ396">
            <v>0</v>
          </cell>
          <cell r="GK396">
            <v>893</v>
          </cell>
          <cell r="GL396">
            <v>0</v>
          </cell>
          <cell r="GM396">
            <v>0</v>
          </cell>
          <cell r="GO396">
            <v>893</v>
          </cell>
          <cell r="GQ396">
            <v>11947.165160966875</v>
          </cell>
          <cell r="HE396">
            <v>-705</v>
          </cell>
        </row>
        <row r="397">
          <cell r="A397">
            <v>710</v>
          </cell>
          <cell r="B397" t="str">
            <v>MENDON UPTON</v>
          </cell>
          <cell r="E397">
            <v>0</v>
          </cell>
          <cell r="F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O397">
            <v>1</v>
          </cell>
          <cell r="P397">
            <v>0</v>
          </cell>
          <cell r="Q397">
            <v>0</v>
          </cell>
          <cell r="R397">
            <v>0</v>
          </cell>
          <cell r="S397">
            <v>5636</v>
          </cell>
          <cell r="U397">
            <v>5447</v>
          </cell>
          <cell r="V397">
            <v>0</v>
          </cell>
          <cell r="W397">
            <v>1</v>
          </cell>
          <cell r="X397">
            <v>0</v>
          </cell>
          <cell r="Y397">
            <v>5241</v>
          </cell>
          <cell r="Z397">
            <v>0</v>
          </cell>
          <cell r="AA397">
            <v>0</v>
          </cell>
          <cell r="AB397">
            <v>0</v>
          </cell>
          <cell r="AC397">
            <v>5241</v>
          </cell>
          <cell r="AD397">
            <v>0</v>
          </cell>
          <cell r="AE397">
            <v>0</v>
          </cell>
          <cell r="AF397">
            <v>2</v>
          </cell>
          <cell r="AG397">
            <v>0</v>
          </cell>
          <cell r="AH397">
            <v>10810</v>
          </cell>
          <cell r="AJ397">
            <v>0</v>
          </cell>
          <cell r="AL397">
            <v>8714</v>
          </cell>
          <cell r="AN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5438</v>
          </cell>
          <cell r="AZ397">
            <v>0</v>
          </cell>
          <cell r="BB397">
            <v>0</v>
          </cell>
          <cell r="BC397">
            <v>1983</v>
          </cell>
          <cell r="BD397">
            <v>3</v>
          </cell>
          <cell r="BH397">
            <v>0</v>
          </cell>
          <cell r="BI397">
            <v>1.5</v>
          </cell>
          <cell r="BJ397">
            <v>0</v>
          </cell>
          <cell r="BK397">
            <v>3144</v>
          </cell>
          <cell r="BL397">
            <v>0</v>
          </cell>
          <cell r="BM397">
            <v>6287</v>
          </cell>
          <cell r="BN397">
            <v>0</v>
          </cell>
          <cell r="BO397">
            <v>961.65684942307041</v>
          </cell>
          <cell r="BP397">
            <v>0.6263377082372017</v>
          </cell>
          <cell r="BQ397">
            <v>2</v>
          </cell>
          <cell r="BR397">
            <v>0</v>
          </cell>
          <cell r="BS397">
            <v>7603.8908880586423</v>
          </cell>
          <cell r="BT397">
            <v>0</v>
          </cell>
          <cell r="BU397">
            <v>748</v>
          </cell>
          <cell r="BW397">
            <v>8351.8908880586423</v>
          </cell>
          <cell r="BY397">
            <v>748</v>
          </cell>
          <cell r="CA397">
            <v>6346.2908880586419</v>
          </cell>
          <cell r="CC397">
            <v>5</v>
          </cell>
          <cell r="CD397">
            <v>0</v>
          </cell>
          <cell r="CE397">
            <v>40394</v>
          </cell>
          <cell r="CF397">
            <v>0</v>
          </cell>
          <cell r="CG397">
            <v>3880</v>
          </cell>
          <cell r="CH397">
            <v>0</v>
          </cell>
          <cell r="CI397">
            <v>0</v>
          </cell>
          <cell r="CJ397">
            <v>0</v>
          </cell>
          <cell r="CK397">
            <v>3880</v>
          </cell>
          <cell r="CL397">
            <v>0</v>
          </cell>
          <cell r="CM397">
            <v>36724.109111941361</v>
          </cell>
          <cell r="CN397">
            <v>0</v>
          </cell>
          <cell r="CO397">
            <v>7</v>
          </cell>
          <cell r="CP397">
            <v>0</v>
          </cell>
          <cell r="CQ397">
            <v>50133.105039483569</v>
          </cell>
          <cell r="CS397">
            <v>4866</v>
          </cell>
          <cell r="CU397">
            <v>9493.2762598708923</v>
          </cell>
          <cell r="CW397">
            <v>4866</v>
          </cell>
          <cell r="CY397">
            <v>31197.105039483569</v>
          </cell>
          <cell r="DA397">
            <v>8</v>
          </cell>
          <cell r="DB397">
            <v>0</v>
          </cell>
          <cell r="DC397">
            <v>66721</v>
          </cell>
          <cell r="DD397">
            <v>0</v>
          </cell>
          <cell r="DE397">
            <v>6792</v>
          </cell>
          <cell r="DF397">
            <v>0</v>
          </cell>
          <cell r="DG397">
            <v>0</v>
          </cell>
          <cell r="DH397">
            <v>0</v>
          </cell>
          <cell r="DI397">
            <v>6792</v>
          </cell>
          <cell r="DJ397">
            <v>0</v>
          </cell>
          <cell r="DK397">
            <v>35547</v>
          </cell>
          <cell r="DL397">
            <v>0</v>
          </cell>
          <cell r="DM397">
            <v>11.741496598639456</v>
          </cell>
          <cell r="DN397">
            <v>0</v>
          </cell>
          <cell r="DO397">
            <v>94111</v>
          </cell>
          <cell r="DQ397">
            <v>9545</v>
          </cell>
          <cell r="DS397">
            <v>9643</v>
          </cell>
          <cell r="DU397">
            <v>9545</v>
          </cell>
          <cell r="DW397">
            <v>41238.37899210328</v>
          </cell>
          <cell r="DY397">
            <v>13.674808429118775</v>
          </cell>
          <cell r="DZ397">
            <v>0</v>
          </cell>
          <cell r="EA397">
            <v>124675</v>
          </cell>
          <cell r="EC397">
            <v>12212</v>
          </cell>
          <cell r="EE397">
            <v>0</v>
          </cell>
          <cell r="EG397">
            <v>12212</v>
          </cell>
          <cell r="EI397">
            <v>53633.157984206569</v>
          </cell>
          <cell r="EK397">
            <v>18.46875</v>
          </cell>
          <cell r="EL397">
            <v>0</v>
          </cell>
          <cell r="EM397">
            <v>169269</v>
          </cell>
          <cell r="EN397">
            <v>0</v>
          </cell>
          <cell r="EO397">
            <v>16493</v>
          </cell>
          <cell r="EP397">
            <v>0</v>
          </cell>
          <cell r="EQ397">
            <v>0</v>
          </cell>
          <cell r="ER397">
            <v>0</v>
          </cell>
          <cell r="ES397">
            <v>16493</v>
          </cell>
          <cell r="ET397">
            <v>0</v>
          </cell>
          <cell r="EU397">
            <v>73888.399999999994</v>
          </cell>
          <cell r="EV397">
            <v>0</v>
          </cell>
          <cell r="EW397">
            <v>23.517241379310345</v>
          </cell>
          <cell r="EX397">
            <v>0</v>
          </cell>
          <cell r="EY397">
            <v>214845</v>
          </cell>
          <cell r="EZ397">
            <v>0</v>
          </cell>
          <cell r="FA397">
            <v>21001</v>
          </cell>
          <cell r="FB397">
            <v>0</v>
          </cell>
          <cell r="FC397">
            <v>0</v>
          </cell>
          <cell r="FD397">
            <v>0</v>
          </cell>
          <cell r="FE397">
            <v>21001</v>
          </cell>
          <cell r="FF397">
            <v>0</v>
          </cell>
          <cell r="FG397">
            <v>68950.100000000006</v>
          </cell>
          <cell r="FH397">
            <v>0</v>
          </cell>
          <cell r="FI397">
            <v>19.996621621621621</v>
          </cell>
          <cell r="FJ397">
            <v>0</v>
          </cell>
          <cell r="FK397">
            <v>195275</v>
          </cell>
          <cell r="FL397">
            <v>0</v>
          </cell>
          <cell r="FM397">
            <v>17767</v>
          </cell>
          <cell r="FN397">
            <v>0</v>
          </cell>
          <cell r="FO397">
            <v>0</v>
          </cell>
          <cell r="FQ397">
            <v>17767</v>
          </cell>
          <cell r="FS397">
            <v>21574.435840287479</v>
          </cell>
          <cell r="FU397">
            <v>15.554054054054054</v>
          </cell>
          <cell r="FV397">
            <v>0</v>
          </cell>
          <cell r="FW397">
            <v>155775</v>
          </cell>
          <cell r="FX397">
            <v>0</v>
          </cell>
          <cell r="FY397">
            <v>13614</v>
          </cell>
          <cell r="FZ397">
            <v>0</v>
          </cell>
          <cell r="GA397">
            <v>0</v>
          </cell>
          <cell r="GB397">
            <v>0</v>
          </cell>
          <cell r="GC397">
            <v>13614</v>
          </cell>
          <cell r="GE397">
            <v>21947.137444023243</v>
          </cell>
          <cell r="GG397">
            <v>17</v>
          </cell>
          <cell r="GH397">
            <v>0</v>
          </cell>
          <cell r="GI397">
            <v>185102</v>
          </cell>
          <cell r="GJ397">
            <v>0</v>
          </cell>
          <cell r="GK397">
            <v>14852</v>
          </cell>
          <cell r="GL397">
            <v>0</v>
          </cell>
          <cell r="GM397">
            <v>0</v>
          </cell>
          <cell r="GO397">
            <v>14852</v>
          </cell>
          <cell r="GQ397">
            <v>28215.051753557378</v>
          </cell>
          <cell r="HE397">
            <v>-710</v>
          </cell>
        </row>
        <row r="398">
          <cell r="A398">
            <v>712</v>
          </cell>
          <cell r="B398" t="str">
            <v>MONOMOY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Z398">
            <v>0</v>
          </cell>
          <cell r="FB398">
            <v>0</v>
          </cell>
          <cell r="FD398">
            <v>0</v>
          </cell>
          <cell r="FF398">
            <v>0</v>
          </cell>
          <cell r="FH398">
            <v>0</v>
          </cell>
          <cell r="FI398">
            <v>58.014469567690561</v>
          </cell>
          <cell r="FJ398">
            <v>0</v>
          </cell>
          <cell r="FK398">
            <v>659631</v>
          </cell>
          <cell r="FL398">
            <v>0</v>
          </cell>
          <cell r="FM398">
            <v>48237</v>
          </cell>
          <cell r="FN398">
            <v>0</v>
          </cell>
          <cell r="FO398">
            <v>53844</v>
          </cell>
          <cell r="FQ398">
            <v>48237</v>
          </cell>
          <cell r="FS398">
            <v>62864.465422124573</v>
          </cell>
          <cell r="FU398">
            <v>68.879615294393616</v>
          </cell>
          <cell r="FV398">
            <v>0</v>
          </cell>
          <cell r="FW398">
            <v>937829</v>
          </cell>
          <cell r="FX398">
            <v>0</v>
          </cell>
          <cell r="FY398">
            <v>58729</v>
          </cell>
          <cell r="FZ398">
            <v>0</v>
          </cell>
          <cell r="GA398">
            <v>45016</v>
          </cell>
          <cell r="GB398">
            <v>0</v>
          </cell>
          <cell r="GC398">
            <v>58729</v>
          </cell>
          <cell r="GE398">
            <v>315434.91041275888</v>
          </cell>
          <cell r="GG398">
            <v>72.254237288135585</v>
          </cell>
          <cell r="GH398">
            <v>0</v>
          </cell>
          <cell r="GI398">
            <v>990454</v>
          </cell>
          <cell r="GJ398">
            <v>0</v>
          </cell>
          <cell r="GK398">
            <v>61682</v>
          </cell>
          <cell r="GL398">
            <v>0</v>
          </cell>
          <cell r="GM398">
            <v>45225</v>
          </cell>
          <cell r="GO398">
            <v>61682</v>
          </cell>
          <cell r="GQ398">
            <v>50629.696134311627</v>
          </cell>
          <cell r="HE398">
            <v>-712</v>
          </cell>
        </row>
        <row r="399">
          <cell r="A399">
            <v>715</v>
          </cell>
          <cell r="B399" t="str">
            <v>MOUNT GREYLOCK</v>
          </cell>
          <cell r="E399">
            <v>0</v>
          </cell>
          <cell r="F399">
            <v>0</v>
          </cell>
          <cell r="J399">
            <v>0</v>
          </cell>
          <cell r="K399">
            <v>0</v>
          </cell>
          <cell r="L399">
            <v>0</v>
          </cell>
          <cell r="Q399">
            <v>0</v>
          </cell>
          <cell r="R399">
            <v>0</v>
          </cell>
          <cell r="S399">
            <v>0</v>
          </cell>
          <cell r="U399">
            <v>0</v>
          </cell>
          <cell r="V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L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Z399">
            <v>0</v>
          </cell>
          <cell r="BB399">
            <v>0</v>
          </cell>
          <cell r="BC399">
            <v>0</v>
          </cell>
          <cell r="BD399">
            <v>0</v>
          </cell>
          <cell r="BH399">
            <v>0</v>
          </cell>
          <cell r="BL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6</v>
          </cell>
          <cell r="BR399">
            <v>0</v>
          </cell>
          <cell r="BS399">
            <v>64824</v>
          </cell>
          <cell r="BT399">
            <v>0</v>
          </cell>
          <cell r="BU399">
            <v>4488</v>
          </cell>
          <cell r="BW399">
            <v>0</v>
          </cell>
          <cell r="BY399">
            <v>4488</v>
          </cell>
          <cell r="CA399">
            <v>64824</v>
          </cell>
          <cell r="CC399">
            <v>9.2491803278688529</v>
          </cell>
          <cell r="CD399">
            <v>0</v>
          </cell>
          <cell r="CE399">
            <v>96127.698360655748</v>
          </cell>
          <cell r="CF399">
            <v>0</v>
          </cell>
          <cell r="CG399">
            <v>6401.3639344262301</v>
          </cell>
          <cell r="CH399">
            <v>0</v>
          </cell>
          <cell r="CI399">
            <v>12429</v>
          </cell>
          <cell r="CJ399">
            <v>0</v>
          </cell>
          <cell r="CK399">
            <v>6401.3639344262301</v>
          </cell>
          <cell r="CL399">
            <v>0</v>
          </cell>
          <cell r="CM399">
            <v>70197.698360655748</v>
          </cell>
          <cell r="CN399">
            <v>0</v>
          </cell>
          <cell r="CO399">
            <v>11.591362126245846</v>
          </cell>
          <cell r="CP399">
            <v>0</v>
          </cell>
          <cell r="CQ399">
            <v>130458.70764119602</v>
          </cell>
          <cell r="CS399">
            <v>8215.0797342192691</v>
          </cell>
          <cell r="CU399">
            <v>20011.960132890366</v>
          </cell>
          <cell r="CW399">
            <v>8215.0797342192691</v>
          </cell>
          <cell r="CY399">
            <v>79043.009280540267</v>
          </cell>
          <cell r="DA399">
            <v>8.7368421052631575</v>
          </cell>
          <cell r="DB399">
            <v>0</v>
          </cell>
          <cell r="DC399">
            <v>113561</v>
          </cell>
          <cell r="DD399">
            <v>0</v>
          </cell>
          <cell r="DE399">
            <v>7417</v>
          </cell>
          <cell r="DF399">
            <v>0</v>
          </cell>
          <cell r="DG399">
            <v>0</v>
          </cell>
          <cell r="DH399">
            <v>0</v>
          </cell>
          <cell r="DI399">
            <v>7417</v>
          </cell>
          <cell r="DJ399">
            <v>0</v>
          </cell>
          <cell r="DK399">
            <v>33120</v>
          </cell>
          <cell r="DL399">
            <v>0</v>
          </cell>
          <cell r="DM399">
            <v>7.7541528239202657</v>
          </cell>
          <cell r="DN399">
            <v>0</v>
          </cell>
          <cell r="DO399">
            <v>115855</v>
          </cell>
          <cell r="DQ399">
            <v>6924</v>
          </cell>
          <cell r="DS399">
            <v>0</v>
          </cell>
          <cell r="DU399">
            <v>6924</v>
          </cell>
          <cell r="DW399">
            <v>16026.403712216108</v>
          </cell>
          <cell r="DY399">
            <v>11.627906976744187</v>
          </cell>
          <cell r="DZ399">
            <v>0</v>
          </cell>
          <cell r="EA399">
            <v>163476</v>
          </cell>
          <cell r="EC399">
            <v>10384</v>
          </cell>
          <cell r="EE399">
            <v>0</v>
          </cell>
          <cell r="EG399">
            <v>10384</v>
          </cell>
          <cell r="EI399">
            <v>48997.4</v>
          </cell>
          <cell r="EK399">
            <v>13.848684210526315</v>
          </cell>
          <cell r="EL399">
            <v>0</v>
          </cell>
          <cell r="EM399">
            <v>225527</v>
          </cell>
          <cell r="EN399">
            <v>0</v>
          </cell>
          <cell r="EO399">
            <v>12367</v>
          </cell>
          <cell r="EP399">
            <v>0</v>
          </cell>
          <cell r="EQ399">
            <v>0</v>
          </cell>
          <cell r="ER399">
            <v>0</v>
          </cell>
          <cell r="ES399">
            <v>12367</v>
          </cell>
          <cell r="ET399">
            <v>0</v>
          </cell>
          <cell r="EU399">
            <v>91541.200000000012</v>
          </cell>
          <cell r="EV399">
            <v>0</v>
          </cell>
          <cell r="EW399">
            <v>14.388704318936876</v>
          </cell>
          <cell r="EX399">
            <v>0</v>
          </cell>
          <cell r="EY399">
            <v>243024</v>
          </cell>
          <cell r="EZ399">
            <v>0</v>
          </cell>
          <cell r="FA399">
            <v>12848</v>
          </cell>
          <cell r="FB399">
            <v>0</v>
          </cell>
          <cell r="FC399">
            <v>0</v>
          </cell>
          <cell r="FD399">
            <v>0</v>
          </cell>
          <cell r="FE399">
            <v>12848</v>
          </cell>
          <cell r="FF399">
            <v>0</v>
          </cell>
          <cell r="FG399">
            <v>52058.15</v>
          </cell>
          <cell r="FH399">
            <v>0</v>
          </cell>
          <cell r="FI399">
            <v>11.887417218543046</v>
          </cell>
          <cell r="FJ399">
            <v>0</v>
          </cell>
          <cell r="FK399">
            <v>187762</v>
          </cell>
          <cell r="FL399">
            <v>0</v>
          </cell>
          <cell r="FM399">
            <v>10616</v>
          </cell>
          <cell r="FN399">
            <v>0</v>
          </cell>
          <cell r="FO399">
            <v>0</v>
          </cell>
          <cell r="FQ399">
            <v>10616</v>
          </cell>
          <cell r="FS399">
            <v>19032.973519165891</v>
          </cell>
          <cell r="FU399">
            <v>15.628762541806019</v>
          </cell>
          <cell r="FV399">
            <v>0</v>
          </cell>
          <cell r="FW399">
            <v>293305</v>
          </cell>
          <cell r="FX399">
            <v>0</v>
          </cell>
          <cell r="FY399">
            <v>13956</v>
          </cell>
          <cell r="FZ399">
            <v>0</v>
          </cell>
          <cell r="GA399">
            <v>0</v>
          </cell>
          <cell r="GB399">
            <v>0</v>
          </cell>
          <cell r="GC399">
            <v>13956</v>
          </cell>
          <cell r="GE399">
            <v>122117.30950887591</v>
          </cell>
          <cell r="GG399">
            <v>14.508417508417509</v>
          </cell>
          <cell r="GH399">
            <v>0</v>
          </cell>
          <cell r="GI399">
            <v>277401</v>
          </cell>
          <cell r="GJ399">
            <v>0</v>
          </cell>
          <cell r="GK399">
            <v>12956</v>
          </cell>
          <cell r="GL399">
            <v>0</v>
          </cell>
          <cell r="GM399">
            <v>0</v>
          </cell>
          <cell r="GO399">
            <v>12956</v>
          </cell>
          <cell r="GQ399">
            <v>0</v>
          </cell>
          <cell r="HE399">
            <v>-715</v>
          </cell>
        </row>
        <row r="400">
          <cell r="A400">
            <v>717</v>
          </cell>
          <cell r="B400" t="str">
            <v>MOHAWK TRAIL</v>
          </cell>
          <cell r="C400">
            <v>4.4000000000000004</v>
          </cell>
          <cell r="D400">
            <v>24697</v>
          </cell>
          <cell r="E400">
            <v>0</v>
          </cell>
          <cell r="F400">
            <v>22036</v>
          </cell>
          <cell r="G400">
            <v>0</v>
          </cell>
          <cell r="I400">
            <v>16.93</v>
          </cell>
          <cell r="J400">
            <v>98769</v>
          </cell>
          <cell r="K400">
            <v>0</v>
          </cell>
          <cell r="L400">
            <v>54576</v>
          </cell>
          <cell r="M400">
            <v>35022</v>
          </cell>
          <cell r="O400">
            <v>19</v>
          </cell>
          <cell r="P400">
            <v>0</v>
          </cell>
          <cell r="Q400">
            <v>132449</v>
          </cell>
          <cell r="R400">
            <v>0</v>
          </cell>
          <cell r="S400">
            <v>0</v>
          </cell>
          <cell r="U400">
            <v>52505</v>
          </cell>
          <cell r="V400">
            <v>0</v>
          </cell>
          <cell r="W400">
            <v>26.06</v>
          </cell>
          <cell r="X400">
            <v>0</v>
          </cell>
          <cell r="Y400">
            <v>160530</v>
          </cell>
          <cell r="Z400">
            <v>0</v>
          </cell>
          <cell r="AA400">
            <v>0</v>
          </cell>
          <cell r="AB400">
            <v>0</v>
          </cell>
          <cell r="AC400">
            <v>28081</v>
          </cell>
          <cell r="AD400">
            <v>0</v>
          </cell>
          <cell r="AE400">
            <v>0</v>
          </cell>
          <cell r="AF400">
            <v>25.51</v>
          </cell>
          <cell r="AG400">
            <v>0</v>
          </cell>
          <cell r="AH400">
            <v>164419</v>
          </cell>
          <cell r="AJ400">
            <v>0</v>
          </cell>
          <cell r="AL400">
            <v>20738</v>
          </cell>
          <cell r="AN400">
            <v>0</v>
          </cell>
          <cell r="AO400">
            <v>26.04</v>
          </cell>
          <cell r="AP400">
            <v>0</v>
          </cell>
          <cell r="AQ400">
            <v>193677</v>
          </cell>
          <cell r="AR400">
            <v>0</v>
          </cell>
          <cell r="AS400">
            <v>0</v>
          </cell>
          <cell r="AT400">
            <v>0</v>
          </cell>
          <cell r="AU400">
            <v>42824</v>
          </cell>
          <cell r="AW400">
            <v>21.46</v>
          </cell>
          <cell r="AY400">
            <v>173494</v>
          </cell>
          <cell r="AZ400">
            <v>0</v>
          </cell>
          <cell r="BA400">
            <v>0</v>
          </cell>
          <cell r="BB400">
            <v>0</v>
          </cell>
          <cell r="BC400">
            <v>17013</v>
          </cell>
          <cell r="BD400">
            <v>24</v>
          </cell>
          <cell r="BE400">
            <v>17.52</v>
          </cell>
          <cell r="BF400">
            <v>0</v>
          </cell>
          <cell r="BG400">
            <v>140911</v>
          </cell>
          <cell r="BH400">
            <v>0</v>
          </cell>
          <cell r="BI400">
            <v>21.54</v>
          </cell>
          <cell r="BJ400">
            <v>0</v>
          </cell>
          <cell r="BK400">
            <v>150668</v>
          </cell>
          <cell r="BL400">
            <v>0</v>
          </cell>
          <cell r="BM400">
            <v>11620</v>
          </cell>
          <cell r="BN400">
            <v>0</v>
          </cell>
          <cell r="BO400">
            <v>2984.37846050283</v>
          </cell>
          <cell r="BP400">
            <v>1.9437585939153905</v>
          </cell>
          <cell r="BQ400">
            <v>26.116422280294231</v>
          </cell>
          <cell r="BR400">
            <v>0</v>
          </cell>
          <cell r="BS400">
            <v>213963.94439855291</v>
          </cell>
          <cell r="BT400">
            <v>0</v>
          </cell>
          <cell r="BU400">
            <v>18724.799453561867</v>
          </cell>
          <cell r="BW400">
            <v>8982.298234240212</v>
          </cell>
          <cell r="BY400">
            <v>18724.799453561867</v>
          </cell>
          <cell r="CA400">
            <v>69150.144398552904</v>
          </cell>
          <cell r="CC400">
            <v>31.619377162629757</v>
          </cell>
          <cell r="CD400">
            <v>0</v>
          </cell>
          <cell r="CE400">
            <v>292298.64801586646</v>
          </cell>
          <cell r="CF400">
            <v>0</v>
          </cell>
          <cell r="CG400">
            <v>22940.412111691654</v>
          </cell>
          <cell r="CH400">
            <v>0</v>
          </cell>
          <cell r="CI400">
            <v>21600.697708257547</v>
          </cell>
          <cell r="CJ400">
            <v>0</v>
          </cell>
          <cell r="CK400">
            <v>22940.412111691654</v>
          </cell>
          <cell r="CL400">
            <v>0</v>
          </cell>
          <cell r="CM400">
            <v>120215.70361731356</v>
          </cell>
          <cell r="CN400">
            <v>0</v>
          </cell>
          <cell r="CO400">
            <v>41.647668823627008</v>
          </cell>
          <cell r="CP400">
            <v>0</v>
          </cell>
          <cell r="CQ400">
            <v>324436.99701213685</v>
          </cell>
          <cell r="CS400">
            <v>27275.674634762829</v>
          </cell>
          <cell r="CU400">
            <v>84526.453787761508</v>
          </cell>
          <cell r="CW400">
            <v>27275.674634762829</v>
          </cell>
          <cell r="CY400">
            <v>104457.34899627039</v>
          </cell>
          <cell r="DA400">
            <v>36.996539792387544</v>
          </cell>
          <cell r="DB400">
            <v>0</v>
          </cell>
          <cell r="DC400">
            <v>350362</v>
          </cell>
          <cell r="DD400">
            <v>0</v>
          </cell>
          <cell r="DE400">
            <v>28799</v>
          </cell>
          <cell r="DF400">
            <v>0</v>
          </cell>
          <cell r="DG400">
            <v>32463</v>
          </cell>
          <cell r="DH400">
            <v>0</v>
          </cell>
          <cell r="DI400">
            <v>28799</v>
          </cell>
          <cell r="DJ400">
            <v>0</v>
          </cell>
          <cell r="DK400">
            <v>76542</v>
          </cell>
          <cell r="DL400">
            <v>0</v>
          </cell>
          <cell r="DM400">
            <v>43.639816528526595</v>
          </cell>
          <cell r="DN400">
            <v>0</v>
          </cell>
          <cell r="DO400">
            <v>469198</v>
          </cell>
          <cell r="DQ400">
            <v>33911</v>
          </cell>
          <cell r="DS400">
            <v>65010</v>
          </cell>
          <cell r="DU400">
            <v>33911</v>
          </cell>
          <cell r="DW400">
            <v>147246.34139122604</v>
          </cell>
          <cell r="DY400">
            <v>38.496527777777779</v>
          </cell>
          <cell r="DZ400">
            <v>0</v>
          </cell>
          <cell r="EA400">
            <v>438499</v>
          </cell>
          <cell r="EC400">
            <v>32525</v>
          </cell>
          <cell r="EE400">
            <v>24428</v>
          </cell>
          <cell r="EG400">
            <v>32525</v>
          </cell>
          <cell r="EI400">
            <v>81671.601195145267</v>
          </cell>
          <cell r="EK400">
            <v>46.288216228544719</v>
          </cell>
          <cell r="EL400">
            <v>0</v>
          </cell>
          <cell r="EM400">
            <v>502258</v>
          </cell>
          <cell r="EN400">
            <v>23742</v>
          </cell>
          <cell r="EO400">
            <v>34985</v>
          </cell>
          <cell r="EP400">
            <v>1786</v>
          </cell>
          <cell r="EQ400">
            <v>96005</v>
          </cell>
          <cell r="ER400">
            <v>0</v>
          </cell>
          <cell r="ES400">
            <v>34985</v>
          </cell>
          <cell r="ET400">
            <v>1786</v>
          </cell>
          <cell r="EU400">
            <v>111293.4</v>
          </cell>
          <cell r="EV400">
            <v>0</v>
          </cell>
          <cell r="EW400">
            <v>46.63986013986014</v>
          </cell>
          <cell r="EX400">
            <v>0</v>
          </cell>
          <cell r="EY400">
            <v>567568</v>
          </cell>
          <cell r="EZ400">
            <v>0</v>
          </cell>
          <cell r="FA400">
            <v>39865</v>
          </cell>
          <cell r="FB400">
            <v>0</v>
          </cell>
          <cell r="FC400">
            <v>28204</v>
          </cell>
          <cell r="FD400">
            <v>0</v>
          </cell>
          <cell r="FE400">
            <v>39865</v>
          </cell>
          <cell r="FF400">
            <v>0</v>
          </cell>
          <cell r="FG400">
            <v>104991.75</v>
          </cell>
          <cell r="FH400">
            <v>0</v>
          </cell>
          <cell r="FI400">
            <v>42.856697993987723</v>
          </cell>
          <cell r="FJ400">
            <v>0</v>
          </cell>
          <cell r="FK400">
            <v>550972</v>
          </cell>
          <cell r="FL400">
            <v>0</v>
          </cell>
          <cell r="FM400">
            <v>38199</v>
          </cell>
          <cell r="FN400">
            <v>0</v>
          </cell>
          <cell r="FO400">
            <v>0</v>
          </cell>
          <cell r="FQ400">
            <v>38199</v>
          </cell>
          <cell r="FS400">
            <v>36562.172731398132</v>
          </cell>
          <cell r="FU400">
            <v>45.664128409577479</v>
          </cell>
          <cell r="FV400">
            <v>0</v>
          </cell>
          <cell r="FW400">
            <v>622350</v>
          </cell>
          <cell r="FX400">
            <v>0</v>
          </cell>
          <cell r="FY400">
            <v>38964</v>
          </cell>
          <cell r="FZ400">
            <v>0</v>
          </cell>
          <cell r="GA400">
            <v>30740</v>
          </cell>
          <cell r="GB400">
            <v>0</v>
          </cell>
          <cell r="GC400">
            <v>38964</v>
          </cell>
          <cell r="GE400">
            <v>106686.64883970944</v>
          </cell>
          <cell r="GG400">
            <v>44.168805314768051</v>
          </cell>
          <cell r="GH400">
            <v>0</v>
          </cell>
          <cell r="GI400">
            <v>635498</v>
          </cell>
          <cell r="GJ400">
            <v>0</v>
          </cell>
          <cell r="GK400">
            <v>38090</v>
          </cell>
          <cell r="GL400">
            <v>0</v>
          </cell>
          <cell r="GM400">
            <v>23755</v>
          </cell>
          <cell r="GO400">
            <v>38090</v>
          </cell>
          <cell r="GQ400">
            <v>12649.486836559227</v>
          </cell>
          <cell r="HE400">
            <v>-717</v>
          </cell>
        </row>
        <row r="401">
          <cell r="A401">
            <v>720</v>
          </cell>
          <cell r="B401" t="str">
            <v>NARRAGANSETT</v>
          </cell>
          <cell r="E401">
            <v>0</v>
          </cell>
          <cell r="F401">
            <v>0</v>
          </cell>
          <cell r="J401">
            <v>0</v>
          </cell>
          <cell r="K401">
            <v>0</v>
          </cell>
          <cell r="L401">
            <v>0</v>
          </cell>
          <cell r="O401">
            <v>1</v>
          </cell>
          <cell r="P401">
            <v>0</v>
          </cell>
          <cell r="Q401">
            <v>0</v>
          </cell>
          <cell r="R401">
            <v>0</v>
          </cell>
          <cell r="S401">
            <v>5207</v>
          </cell>
          <cell r="U401">
            <v>4888</v>
          </cell>
          <cell r="V401">
            <v>0</v>
          </cell>
          <cell r="W401">
            <v>1</v>
          </cell>
          <cell r="X401">
            <v>0</v>
          </cell>
          <cell r="Y401">
            <v>5428</v>
          </cell>
          <cell r="Z401">
            <v>0</v>
          </cell>
          <cell r="AA401">
            <v>0</v>
          </cell>
          <cell r="AB401">
            <v>0</v>
          </cell>
          <cell r="AC401">
            <v>5428</v>
          </cell>
          <cell r="AD401">
            <v>0</v>
          </cell>
          <cell r="AE401">
            <v>0</v>
          </cell>
          <cell r="AF401">
            <v>2</v>
          </cell>
          <cell r="AG401">
            <v>0</v>
          </cell>
          <cell r="AH401">
            <v>5557</v>
          </cell>
          <cell r="AJ401">
            <v>5557</v>
          </cell>
          <cell r="AL401">
            <v>3386</v>
          </cell>
          <cell r="AN401">
            <v>0</v>
          </cell>
          <cell r="AO401">
            <v>3</v>
          </cell>
          <cell r="AP401">
            <v>0</v>
          </cell>
          <cell r="AQ401">
            <v>19389</v>
          </cell>
          <cell r="AR401">
            <v>0</v>
          </cell>
          <cell r="AS401">
            <v>0</v>
          </cell>
          <cell r="AT401">
            <v>0</v>
          </cell>
          <cell r="AU401">
            <v>16080</v>
          </cell>
          <cell r="AW401">
            <v>4</v>
          </cell>
          <cell r="AY401">
            <v>30088</v>
          </cell>
          <cell r="AZ401">
            <v>0</v>
          </cell>
          <cell r="BA401">
            <v>0</v>
          </cell>
          <cell r="BB401">
            <v>0</v>
          </cell>
          <cell r="BC401">
            <v>16959</v>
          </cell>
          <cell r="BD401">
            <v>24</v>
          </cell>
          <cell r="BE401">
            <v>8.5</v>
          </cell>
          <cell r="BF401">
            <v>0</v>
          </cell>
          <cell r="BG401">
            <v>55777</v>
          </cell>
          <cell r="BH401">
            <v>0</v>
          </cell>
          <cell r="BI401">
            <v>9.07</v>
          </cell>
          <cell r="BJ401">
            <v>0</v>
          </cell>
          <cell r="BK401">
            <v>64678</v>
          </cell>
          <cell r="BL401">
            <v>0</v>
          </cell>
          <cell r="BM401">
            <v>0</v>
          </cell>
          <cell r="BN401">
            <v>0</v>
          </cell>
          <cell r="BO401">
            <v>8746.0610535633823</v>
          </cell>
          <cell r="BP401">
            <v>5.6964059889742202</v>
          </cell>
          <cell r="BQ401">
            <v>12</v>
          </cell>
          <cell r="BR401">
            <v>0</v>
          </cell>
          <cell r="BS401">
            <v>89121.054926549012</v>
          </cell>
          <cell r="BT401">
            <v>0</v>
          </cell>
          <cell r="BU401">
            <v>8976</v>
          </cell>
          <cell r="BW401">
            <v>0</v>
          </cell>
          <cell r="BY401">
            <v>8976</v>
          </cell>
          <cell r="CA401">
            <v>40059.254926549009</v>
          </cell>
          <cell r="CC401">
            <v>18.827118644067795</v>
          </cell>
          <cell r="CD401">
            <v>0</v>
          </cell>
          <cell r="CE401">
            <v>116128.60639945084</v>
          </cell>
          <cell r="CF401">
            <v>0</v>
          </cell>
          <cell r="CG401">
            <v>12277.421611145706</v>
          </cell>
          <cell r="CH401">
            <v>0</v>
          </cell>
          <cell r="CI401">
            <v>24416</v>
          </cell>
          <cell r="CJ401">
            <v>0</v>
          </cell>
          <cell r="CK401">
            <v>12277.421611145706</v>
          </cell>
          <cell r="CL401">
            <v>0</v>
          </cell>
          <cell r="CM401">
            <v>45233.551472901832</v>
          </cell>
          <cell r="CN401">
            <v>0</v>
          </cell>
          <cell r="CO401">
            <v>16.01740285155158</v>
          </cell>
          <cell r="CP401">
            <v>0</v>
          </cell>
          <cell r="CQ401">
            <v>130164.81137099833</v>
          </cell>
          <cell r="CS401">
            <v>12987.1325579235</v>
          </cell>
          <cell r="CU401">
            <v>0</v>
          </cell>
          <cell r="CW401">
            <v>12987.1325579235</v>
          </cell>
          <cell r="CY401">
            <v>40018.204971547486</v>
          </cell>
          <cell r="DA401">
            <v>11</v>
          </cell>
          <cell r="DB401">
            <v>0</v>
          </cell>
          <cell r="DC401">
            <v>96047</v>
          </cell>
          <cell r="DD401">
            <v>0</v>
          </cell>
          <cell r="DE401">
            <v>9301</v>
          </cell>
          <cell r="DF401">
            <v>0</v>
          </cell>
          <cell r="DG401">
            <v>0</v>
          </cell>
          <cell r="DH401">
            <v>0</v>
          </cell>
          <cell r="DI401">
            <v>9301</v>
          </cell>
          <cell r="DJ401">
            <v>0</v>
          </cell>
          <cell r="DK401">
            <v>19225</v>
          </cell>
          <cell r="DL401">
            <v>0</v>
          </cell>
          <cell r="DM401">
            <v>11.694158075601374</v>
          </cell>
          <cell r="DN401">
            <v>0</v>
          </cell>
          <cell r="DO401">
            <v>105406</v>
          </cell>
          <cell r="DQ401">
            <v>9535</v>
          </cell>
          <cell r="DS401">
            <v>10657</v>
          </cell>
          <cell r="DU401">
            <v>9535</v>
          </cell>
          <cell r="DW401">
            <v>14973.481988618994</v>
          </cell>
          <cell r="DY401">
            <v>13.524766899766899</v>
          </cell>
          <cell r="DZ401">
            <v>0</v>
          </cell>
          <cell r="EA401">
            <v>126938</v>
          </cell>
          <cell r="EC401">
            <v>11210</v>
          </cell>
          <cell r="EE401">
            <v>10854</v>
          </cell>
          <cell r="EG401">
            <v>11210</v>
          </cell>
          <cell r="EI401">
            <v>27147.4</v>
          </cell>
          <cell r="EK401">
            <v>8.29020979020979</v>
          </cell>
          <cell r="EL401">
            <v>0</v>
          </cell>
          <cell r="EM401">
            <v>90730</v>
          </cell>
          <cell r="EN401">
            <v>0</v>
          </cell>
          <cell r="EO401">
            <v>7389</v>
          </cell>
          <cell r="EP401">
            <v>0</v>
          </cell>
          <cell r="EQ401">
            <v>0</v>
          </cell>
          <cell r="ER401">
            <v>0</v>
          </cell>
          <cell r="ES401">
            <v>7389</v>
          </cell>
          <cell r="ET401">
            <v>0</v>
          </cell>
          <cell r="EU401">
            <v>16662.8</v>
          </cell>
          <cell r="EV401">
            <v>0</v>
          </cell>
          <cell r="EW401">
            <v>10.875</v>
          </cell>
          <cell r="EX401">
            <v>0</v>
          </cell>
          <cell r="EY401">
            <v>96995</v>
          </cell>
          <cell r="EZ401">
            <v>0</v>
          </cell>
          <cell r="FA401">
            <v>7925</v>
          </cell>
          <cell r="FB401">
            <v>0</v>
          </cell>
          <cell r="FC401">
            <v>23644</v>
          </cell>
          <cell r="FD401">
            <v>0</v>
          </cell>
          <cell r="FE401">
            <v>7925</v>
          </cell>
          <cell r="FF401">
            <v>0</v>
          </cell>
          <cell r="FG401">
            <v>14877.8</v>
          </cell>
          <cell r="FH401">
            <v>0</v>
          </cell>
          <cell r="FI401">
            <v>15.724844062610332</v>
          </cell>
          <cell r="FJ401">
            <v>0</v>
          </cell>
          <cell r="FK401">
            <v>114124</v>
          </cell>
          <cell r="FL401">
            <v>0</v>
          </cell>
          <cell r="FM401">
            <v>10531</v>
          </cell>
          <cell r="FN401">
            <v>0</v>
          </cell>
          <cell r="FO401">
            <v>43169</v>
          </cell>
          <cell r="FQ401">
            <v>10531</v>
          </cell>
          <cell r="FS401">
            <v>17892.401980398557</v>
          </cell>
          <cell r="FU401">
            <v>12.517361111111111</v>
          </cell>
          <cell r="FV401">
            <v>0</v>
          </cell>
          <cell r="FW401">
            <v>135085</v>
          </cell>
          <cell r="FX401">
            <v>0</v>
          </cell>
          <cell r="FY401">
            <v>10285</v>
          </cell>
          <cell r="FZ401">
            <v>0</v>
          </cell>
          <cell r="GA401">
            <v>10702</v>
          </cell>
          <cell r="GB401">
            <v>0</v>
          </cell>
          <cell r="GC401">
            <v>10285</v>
          </cell>
          <cell r="GE401">
            <v>26101.443109927521</v>
          </cell>
          <cell r="GG401">
            <v>11</v>
          </cell>
          <cell r="GH401">
            <v>0</v>
          </cell>
          <cell r="GI401">
            <v>132260</v>
          </cell>
          <cell r="GJ401">
            <v>0</v>
          </cell>
          <cell r="GK401">
            <v>9823</v>
          </cell>
          <cell r="GL401">
            <v>0</v>
          </cell>
          <cell r="GM401">
            <v>0</v>
          </cell>
          <cell r="GO401">
            <v>9823</v>
          </cell>
          <cell r="GQ401">
            <v>0</v>
          </cell>
          <cell r="HE401">
            <v>-720</v>
          </cell>
        </row>
        <row r="402">
          <cell r="A402">
            <v>725</v>
          </cell>
          <cell r="B402" t="str">
            <v>NASHOBA</v>
          </cell>
          <cell r="C402">
            <v>8.6</v>
          </cell>
          <cell r="D402">
            <v>50895</v>
          </cell>
          <cell r="E402">
            <v>0</v>
          </cell>
          <cell r="F402">
            <v>0</v>
          </cell>
          <cell r="G402">
            <v>25448</v>
          </cell>
          <cell r="I402">
            <v>14.02</v>
          </cell>
          <cell r="J402">
            <v>87555</v>
          </cell>
          <cell r="K402">
            <v>0</v>
          </cell>
          <cell r="L402">
            <v>0</v>
          </cell>
          <cell r="O402">
            <v>14</v>
          </cell>
          <cell r="P402">
            <v>0</v>
          </cell>
          <cell r="Q402">
            <v>75042</v>
          </cell>
          <cell r="R402">
            <v>0</v>
          </cell>
          <cell r="S402">
            <v>20466</v>
          </cell>
          <cell r="U402">
            <v>12365</v>
          </cell>
          <cell r="V402">
            <v>0</v>
          </cell>
          <cell r="W402">
            <v>18</v>
          </cell>
          <cell r="X402">
            <v>0</v>
          </cell>
          <cell r="Y402">
            <v>111258</v>
          </cell>
          <cell r="Z402">
            <v>0</v>
          </cell>
          <cell r="AA402">
            <v>0</v>
          </cell>
          <cell r="AB402">
            <v>0</v>
          </cell>
          <cell r="AC402">
            <v>36216</v>
          </cell>
          <cell r="AD402">
            <v>0</v>
          </cell>
          <cell r="AE402">
            <v>0</v>
          </cell>
          <cell r="AF402">
            <v>17.21</v>
          </cell>
          <cell r="AG402">
            <v>0</v>
          </cell>
          <cell r="AH402">
            <v>127544</v>
          </cell>
          <cell r="AJ402">
            <v>0</v>
          </cell>
          <cell r="AL402">
            <v>38016</v>
          </cell>
          <cell r="AN402">
            <v>0</v>
          </cell>
          <cell r="AO402">
            <v>19.809999999999999</v>
          </cell>
          <cell r="AP402">
            <v>0</v>
          </cell>
          <cell r="AQ402">
            <v>174525</v>
          </cell>
          <cell r="AR402">
            <v>0</v>
          </cell>
          <cell r="AS402">
            <v>0</v>
          </cell>
          <cell r="AT402">
            <v>0</v>
          </cell>
          <cell r="AU402">
            <v>71240</v>
          </cell>
          <cell r="AW402">
            <v>19</v>
          </cell>
          <cell r="AY402">
            <v>151639</v>
          </cell>
          <cell r="AZ402">
            <v>0</v>
          </cell>
          <cell r="BA402">
            <v>0</v>
          </cell>
          <cell r="BB402">
            <v>0</v>
          </cell>
          <cell r="BC402">
            <v>30893</v>
          </cell>
          <cell r="BD402">
            <v>46</v>
          </cell>
          <cell r="BE402">
            <v>16.66</v>
          </cell>
          <cell r="BF402">
            <v>0</v>
          </cell>
          <cell r="BG402">
            <v>137984</v>
          </cell>
          <cell r="BH402">
            <v>0</v>
          </cell>
          <cell r="BI402">
            <v>12.23</v>
          </cell>
          <cell r="BJ402">
            <v>0</v>
          </cell>
          <cell r="BK402">
            <v>106715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13.552542372881355</v>
          </cell>
          <cell r="BR402">
            <v>0</v>
          </cell>
          <cell r="BS402">
            <v>117761.73305811062</v>
          </cell>
          <cell r="BT402">
            <v>0</v>
          </cell>
          <cell r="BU402">
            <v>8641.3016949152552</v>
          </cell>
          <cell r="BW402">
            <v>20973.979069424182</v>
          </cell>
          <cell r="BY402">
            <v>8641.3016949152552</v>
          </cell>
          <cell r="CA402">
            <v>11046.733058110622</v>
          </cell>
          <cell r="CC402">
            <v>18</v>
          </cell>
          <cell r="CD402">
            <v>0</v>
          </cell>
          <cell r="CE402">
            <v>162006</v>
          </cell>
          <cell r="CF402">
            <v>0</v>
          </cell>
          <cell r="CG402">
            <v>12416</v>
          </cell>
          <cell r="CH402">
            <v>0</v>
          </cell>
          <cell r="CI402">
            <v>21652</v>
          </cell>
          <cell r="CJ402">
            <v>0</v>
          </cell>
          <cell r="CK402">
            <v>12416</v>
          </cell>
          <cell r="CL402">
            <v>0</v>
          </cell>
          <cell r="CM402">
            <v>50872.266941889378</v>
          </cell>
          <cell r="CN402">
            <v>0</v>
          </cell>
          <cell r="CO402">
            <v>20.407534246575345</v>
          </cell>
          <cell r="CP402">
            <v>0</v>
          </cell>
          <cell r="CQ402">
            <v>189690</v>
          </cell>
          <cell r="CS402">
            <v>14598</v>
          </cell>
          <cell r="CU402">
            <v>27106.793376781483</v>
          </cell>
          <cell r="CW402">
            <v>14598</v>
          </cell>
          <cell r="CY402">
            <v>58650</v>
          </cell>
          <cell r="DA402">
            <v>24.977116493656286</v>
          </cell>
          <cell r="DB402">
            <v>0</v>
          </cell>
          <cell r="DC402">
            <v>244510</v>
          </cell>
          <cell r="DD402">
            <v>0</v>
          </cell>
          <cell r="DE402">
            <v>19604</v>
          </cell>
          <cell r="DF402">
            <v>0</v>
          </cell>
          <cell r="DG402">
            <v>20330</v>
          </cell>
          <cell r="DH402">
            <v>0</v>
          </cell>
          <cell r="DI402">
            <v>19604</v>
          </cell>
          <cell r="DJ402">
            <v>0</v>
          </cell>
          <cell r="DK402">
            <v>89128</v>
          </cell>
          <cell r="DL402">
            <v>0</v>
          </cell>
          <cell r="DM402">
            <v>32</v>
          </cell>
          <cell r="DN402">
            <v>0</v>
          </cell>
          <cell r="DO402">
            <v>337333</v>
          </cell>
          <cell r="DQ402">
            <v>26790</v>
          </cell>
          <cell r="DS402">
            <v>22798</v>
          </cell>
          <cell r="DU402">
            <v>26790</v>
          </cell>
          <cell r="DW402">
            <v>136788.6</v>
          </cell>
          <cell r="DY402">
            <v>36.224137931034484</v>
          </cell>
          <cell r="DZ402">
            <v>0</v>
          </cell>
          <cell r="EA402">
            <v>365942</v>
          </cell>
          <cell r="EC402">
            <v>29669</v>
          </cell>
          <cell r="EE402">
            <v>37168</v>
          </cell>
          <cell r="EG402">
            <v>29669</v>
          </cell>
          <cell r="EI402">
            <v>106230.8</v>
          </cell>
          <cell r="EK402">
            <v>39.527972027972027</v>
          </cell>
          <cell r="EL402">
            <v>0</v>
          </cell>
          <cell r="EM402">
            <v>444184</v>
          </cell>
          <cell r="EN402">
            <v>0</v>
          </cell>
          <cell r="EO402">
            <v>35298</v>
          </cell>
          <cell r="EP402">
            <v>0</v>
          </cell>
          <cell r="EQ402">
            <v>0</v>
          </cell>
          <cell r="ER402">
            <v>0</v>
          </cell>
          <cell r="ES402">
            <v>35298</v>
          </cell>
          <cell r="ET402">
            <v>0</v>
          </cell>
          <cell r="EU402">
            <v>132536.59999999998</v>
          </cell>
          <cell r="EV402">
            <v>0</v>
          </cell>
          <cell r="EW402">
            <v>35.635144052499058</v>
          </cell>
          <cell r="EX402">
            <v>0</v>
          </cell>
          <cell r="EY402">
            <v>396933</v>
          </cell>
          <cell r="EZ402">
            <v>0</v>
          </cell>
          <cell r="FA402">
            <v>30919</v>
          </cell>
          <cell r="FB402">
            <v>0</v>
          </cell>
          <cell r="FC402">
            <v>12172</v>
          </cell>
          <cell r="FD402">
            <v>0</v>
          </cell>
          <cell r="FE402">
            <v>30919</v>
          </cell>
          <cell r="FF402">
            <v>0</v>
          </cell>
          <cell r="FG402">
            <v>31004.1</v>
          </cell>
          <cell r="FH402">
            <v>0</v>
          </cell>
          <cell r="FI402">
            <v>39.629072423017341</v>
          </cell>
          <cell r="FJ402">
            <v>0</v>
          </cell>
          <cell r="FK402">
            <v>484520</v>
          </cell>
          <cell r="FL402">
            <v>0</v>
          </cell>
          <cell r="FM402">
            <v>33622</v>
          </cell>
          <cell r="FN402">
            <v>0</v>
          </cell>
          <cell r="FO402">
            <v>24876</v>
          </cell>
          <cell r="FQ402">
            <v>33622</v>
          </cell>
          <cell r="FS402">
            <v>102546.16232437406</v>
          </cell>
          <cell r="FU402">
            <v>36.121527777777779</v>
          </cell>
          <cell r="FV402">
            <v>0</v>
          </cell>
          <cell r="FW402">
            <v>458049</v>
          </cell>
          <cell r="FX402">
            <v>0</v>
          </cell>
          <cell r="FY402">
            <v>31686</v>
          </cell>
          <cell r="FZ402">
            <v>0</v>
          </cell>
          <cell r="GA402">
            <v>1740</v>
          </cell>
          <cell r="GB402">
            <v>0</v>
          </cell>
          <cell r="GC402">
            <v>31686</v>
          </cell>
          <cell r="GE402">
            <v>40362.336200564823</v>
          </cell>
          <cell r="GG402">
            <v>31.419354838709676</v>
          </cell>
          <cell r="GH402">
            <v>0</v>
          </cell>
          <cell r="GI402">
            <v>400558</v>
          </cell>
          <cell r="GJ402">
            <v>0</v>
          </cell>
          <cell r="GK402">
            <v>26744</v>
          </cell>
          <cell r="GL402">
            <v>0</v>
          </cell>
          <cell r="GM402">
            <v>14132</v>
          </cell>
          <cell r="GO402">
            <v>26744</v>
          </cell>
          <cell r="GQ402">
            <v>0</v>
          </cell>
          <cell r="HE402">
            <v>-725</v>
          </cell>
        </row>
        <row r="403">
          <cell r="A403">
            <v>728</v>
          </cell>
          <cell r="B403" t="str">
            <v>NEW SALEM WENDELL</v>
          </cell>
          <cell r="E403">
            <v>0</v>
          </cell>
          <cell r="F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L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Z403">
            <v>0</v>
          </cell>
          <cell r="BB403">
            <v>0</v>
          </cell>
          <cell r="BC403">
            <v>0</v>
          </cell>
          <cell r="BD403">
            <v>0</v>
          </cell>
          <cell r="BH403">
            <v>0</v>
          </cell>
          <cell r="BL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W403">
            <v>0</v>
          </cell>
          <cell r="BY403">
            <v>0</v>
          </cell>
          <cell r="CA403">
            <v>0</v>
          </cell>
          <cell r="CE403">
            <v>0</v>
          </cell>
          <cell r="CF403">
            <v>0</v>
          </cell>
          <cell r="CH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S403">
            <v>0</v>
          </cell>
          <cell r="CW403">
            <v>0</v>
          </cell>
          <cell r="CY403">
            <v>0</v>
          </cell>
          <cell r="DD403">
            <v>0</v>
          </cell>
          <cell r="DF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U403">
            <v>0</v>
          </cell>
          <cell r="DW403">
            <v>0</v>
          </cell>
          <cell r="DY403">
            <v>1</v>
          </cell>
          <cell r="DZ403">
            <v>0</v>
          </cell>
          <cell r="EA403">
            <v>13904</v>
          </cell>
          <cell r="EC403">
            <v>893</v>
          </cell>
          <cell r="EE403">
            <v>0</v>
          </cell>
          <cell r="EG403">
            <v>893</v>
          </cell>
          <cell r="EI403">
            <v>13904</v>
          </cell>
          <cell r="EK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8342.4</v>
          </cell>
          <cell r="EV403">
            <v>0</v>
          </cell>
          <cell r="EW403">
            <v>0</v>
          </cell>
          <cell r="EX403">
            <v>0</v>
          </cell>
          <cell r="EY403">
            <v>0</v>
          </cell>
          <cell r="EZ403">
            <v>0</v>
          </cell>
          <cell r="FA403">
            <v>0</v>
          </cell>
          <cell r="FB403">
            <v>0</v>
          </cell>
          <cell r="FC403">
            <v>0</v>
          </cell>
          <cell r="FD403">
            <v>0</v>
          </cell>
          <cell r="FE403">
            <v>0</v>
          </cell>
          <cell r="FF403">
            <v>0</v>
          </cell>
          <cell r="FG403">
            <v>5561.6</v>
          </cell>
          <cell r="FH403">
            <v>0</v>
          </cell>
          <cell r="FI403">
            <v>0</v>
          </cell>
          <cell r="FJ403">
            <v>0</v>
          </cell>
          <cell r="FK403">
            <v>0</v>
          </cell>
          <cell r="FL403">
            <v>0</v>
          </cell>
          <cell r="FM403">
            <v>0</v>
          </cell>
          <cell r="FN403">
            <v>0</v>
          </cell>
          <cell r="FO403">
            <v>0</v>
          </cell>
          <cell r="FQ403">
            <v>0</v>
          </cell>
          <cell r="FS403">
            <v>0</v>
          </cell>
          <cell r="FU403">
            <v>0</v>
          </cell>
          <cell r="FV403">
            <v>0</v>
          </cell>
          <cell r="FW403">
            <v>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E403">
            <v>0</v>
          </cell>
          <cell r="GG403">
            <v>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0</v>
          </cell>
          <cell r="GM403">
            <v>0</v>
          </cell>
          <cell r="GO403">
            <v>0</v>
          </cell>
          <cell r="GQ403">
            <v>0</v>
          </cell>
          <cell r="HE403">
            <v>-728</v>
          </cell>
        </row>
        <row r="404">
          <cell r="A404">
            <v>730</v>
          </cell>
          <cell r="B404" t="str">
            <v>NORTHBORO SOUTHBORO</v>
          </cell>
          <cell r="E404">
            <v>0</v>
          </cell>
          <cell r="F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0.23</v>
          </cell>
          <cell r="X404">
            <v>0</v>
          </cell>
          <cell r="Y404">
            <v>1882</v>
          </cell>
          <cell r="Z404">
            <v>0</v>
          </cell>
          <cell r="AA404">
            <v>0</v>
          </cell>
          <cell r="AB404">
            <v>0</v>
          </cell>
          <cell r="AC404">
            <v>1882</v>
          </cell>
          <cell r="AD404">
            <v>0</v>
          </cell>
          <cell r="AE404">
            <v>0</v>
          </cell>
          <cell r="AL404">
            <v>1129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753</v>
          </cell>
          <cell r="AZ404">
            <v>0</v>
          </cell>
          <cell r="BB404">
            <v>0</v>
          </cell>
          <cell r="BC404">
            <v>0</v>
          </cell>
          <cell r="BD404">
            <v>0</v>
          </cell>
          <cell r="BH404">
            <v>0</v>
          </cell>
          <cell r="BI404">
            <v>1</v>
          </cell>
          <cell r="BJ404">
            <v>0</v>
          </cell>
          <cell r="BK404">
            <v>9836</v>
          </cell>
          <cell r="BL404">
            <v>0</v>
          </cell>
          <cell r="BM404">
            <v>0</v>
          </cell>
          <cell r="BN404">
            <v>0</v>
          </cell>
          <cell r="BO404">
            <v>3008.5422299380789</v>
          </cell>
          <cell r="BP404">
            <v>1.9594967233529132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W404">
            <v>0</v>
          </cell>
          <cell r="BY404">
            <v>0</v>
          </cell>
          <cell r="CA404">
            <v>5901.6</v>
          </cell>
          <cell r="CE404">
            <v>0</v>
          </cell>
          <cell r="CF404">
            <v>0</v>
          </cell>
          <cell r="CH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3934</v>
          </cell>
          <cell r="CN404">
            <v>0</v>
          </cell>
          <cell r="CS404">
            <v>0</v>
          </cell>
          <cell r="CW404">
            <v>0</v>
          </cell>
          <cell r="CY404">
            <v>0</v>
          </cell>
          <cell r="DA404">
            <v>2</v>
          </cell>
          <cell r="DB404">
            <v>0</v>
          </cell>
          <cell r="DC404">
            <v>21638</v>
          </cell>
          <cell r="DD404">
            <v>0</v>
          </cell>
          <cell r="DE404">
            <v>1698</v>
          </cell>
          <cell r="DF404">
            <v>0</v>
          </cell>
          <cell r="DG404">
            <v>0</v>
          </cell>
          <cell r="DH404">
            <v>0</v>
          </cell>
          <cell r="DI404">
            <v>1698</v>
          </cell>
          <cell r="DJ404">
            <v>0</v>
          </cell>
          <cell r="DK404">
            <v>21638</v>
          </cell>
          <cell r="DL404">
            <v>0</v>
          </cell>
          <cell r="DM404">
            <v>7.2006802721088432</v>
          </cell>
          <cell r="DN404">
            <v>0</v>
          </cell>
          <cell r="DO404">
            <v>80475</v>
          </cell>
          <cell r="DQ404">
            <v>6430</v>
          </cell>
          <cell r="DS404">
            <v>0</v>
          </cell>
          <cell r="DU404">
            <v>6430</v>
          </cell>
          <cell r="DW404">
            <v>71819.8</v>
          </cell>
          <cell r="DY404">
            <v>12.696310585965758</v>
          </cell>
          <cell r="DZ404">
            <v>0</v>
          </cell>
          <cell r="EA404">
            <v>143432</v>
          </cell>
          <cell r="EC404">
            <v>11337</v>
          </cell>
          <cell r="EE404">
            <v>0</v>
          </cell>
          <cell r="EG404">
            <v>11337</v>
          </cell>
          <cell r="EI404">
            <v>106914.4</v>
          </cell>
          <cell r="EK404">
            <v>12.813559322033898</v>
          </cell>
          <cell r="EL404">
            <v>0</v>
          </cell>
          <cell r="EM404">
            <v>146895</v>
          </cell>
          <cell r="EN404">
            <v>0</v>
          </cell>
          <cell r="EO404">
            <v>11443</v>
          </cell>
          <cell r="EP404">
            <v>0</v>
          </cell>
          <cell r="EQ404">
            <v>0</v>
          </cell>
          <cell r="ER404">
            <v>0</v>
          </cell>
          <cell r="ES404">
            <v>11443</v>
          </cell>
          <cell r="ET404">
            <v>0</v>
          </cell>
          <cell r="EU404">
            <v>64772</v>
          </cell>
          <cell r="EV404">
            <v>0</v>
          </cell>
          <cell r="EW404">
            <v>16</v>
          </cell>
          <cell r="EX404">
            <v>0</v>
          </cell>
          <cell r="EY404">
            <v>180400</v>
          </cell>
          <cell r="EZ404">
            <v>0</v>
          </cell>
          <cell r="FA404">
            <v>14288</v>
          </cell>
          <cell r="FB404">
            <v>0</v>
          </cell>
          <cell r="FC404">
            <v>0</v>
          </cell>
          <cell r="FD404">
            <v>0</v>
          </cell>
          <cell r="FE404">
            <v>14288</v>
          </cell>
          <cell r="FF404">
            <v>0</v>
          </cell>
          <cell r="FG404">
            <v>59553.55</v>
          </cell>
          <cell r="FH404">
            <v>0</v>
          </cell>
          <cell r="FI404">
            <v>27.08445945945946</v>
          </cell>
          <cell r="FJ404">
            <v>0</v>
          </cell>
          <cell r="FK404">
            <v>322467</v>
          </cell>
          <cell r="FL404">
            <v>0</v>
          </cell>
          <cell r="FM404">
            <v>24133</v>
          </cell>
          <cell r="FN404">
            <v>0</v>
          </cell>
          <cell r="FO404">
            <v>0</v>
          </cell>
          <cell r="FQ404">
            <v>24133</v>
          </cell>
          <cell r="FS404">
            <v>144811.19274960889</v>
          </cell>
          <cell r="FU404">
            <v>25</v>
          </cell>
          <cell r="FV404">
            <v>0</v>
          </cell>
          <cell r="FW404">
            <v>299625</v>
          </cell>
          <cell r="FX404">
            <v>0</v>
          </cell>
          <cell r="FY404">
            <v>21725</v>
          </cell>
          <cell r="FZ404">
            <v>0</v>
          </cell>
          <cell r="GA404">
            <v>0</v>
          </cell>
          <cell r="GB404">
            <v>0</v>
          </cell>
          <cell r="GC404">
            <v>21725</v>
          </cell>
          <cell r="GE404">
            <v>43576.641369532008</v>
          </cell>
          <cell r="GG404">
            <v>29.902027027027028</v>
          </cell>
          <cell r="GH404">
            <v>0</v>
          </cell>
          <cell r="GI404">
            <v>345553</v>
          </cell>
          <cell r="GJ404">
            <v>0</v>
          </cell>
          <cell r="GK404">
            <v>25001</v>
          </cell>
          <cell r="GL404">
            <v>0</v>
          </cell>
          <cell r="GM404">
            <v>13059</v>
          </cell>
          <cell r="GO404">
            <v>25001</v>
          </cell>
          <cell r="GQ404">
            <v>44186.616324117138</v>
          </cell>
          <cell r="HE404">
            <v>-730</v>
          </cell>
        </row>
        <row r="405">
          <cell r="A405">
            <v>735</v>
          </cell>
          <cell r="B405" t="str">
            <v>NORTH MIDDLESEX</v>
          </cell>
          <cell r="C405">
            <v>13.96</v>
          </cell>
          <cell r="D405">
            <v>66352</v>
          </cell>
          <cell r="E405">
            <v>0</v>
          </cell>
          <cell r="F405">
            <v>33600</v>
          </cell>
          <cell r="G405">
            <v>0</v>
          </cell>
          <cell r="I405">
            <v>30.45</v>
          </cell>
          <cell r="J405">
            <v>171129</v>
          </cell>
          <cell r="K405">
            <v>0</v>
          </cell>
          <cell r="L405">
            <v>112207</v>
          </cell>
          <cell r="O405">
            <v>48.36</v>
          </cell>
          <cell r="P405">
            <v>0</v>
          </cell>
          <cell r="Q405">
            <v>252433</v>
          </cell>
          <cell r="R405">
            <v>0</v>
          </cell>
          <cell r="S405">
            <v>1312</v>
          </cell>
          <cell r="U405">
            <v>126730</v>
          </cell>
          <cell r="V405">
            <v>0</v>
          </cell>
          <cell r="W405">
            <v>57.34</v>
          </cell>
          <cell r="X405">
            <v>0</v>
          </cell>
          <cell r="Y405">
            <v>297813</v>
          </cell>
          <cell r="Z405">
            <v>0</v>
          </cell>
          <cell r="AA405">
            <v>5286</v>
          </cell>
          <cell r="AB405">
            <v>0</v>
          </cell>
          <cell r="AC405">
            <v>45380</v>
          </cell>
          <cell r="AD405">
            <v>0</v>
          </cell>
          <cell r="AE405">
            <v>0</v>
          </cell>
          <cell r="AF405">
            <v>57.32</v>
          </cell>
          <cell r="AG405">
            <v>0</v>
          </cell>
          <cell r="AH405">
            <v>322826</v>
          </cell>
          <cell r="AJ405">
            <v>0</v>
          </cell>
          <cell r="AL405">
            <v>52241</v>
          </cell>
          <cell r="AN405">
            <v>0</v>
          </cell>
          <cell r="AO405">
            <v>57.46</v>
          </cell>
          <cell r="AP405">
            <v>0</v>
          </cell>
          <cell r="AQ405">
            <v>339416</v>
          </cell>
          <cell r="AR405">
            <v>0</v>
          </cell>
          <cell r="AS405">
            <v>0</v>
          </cell>
          <cell r="AT405">
            <v>0</v>
          </cell>
          <cell r="AU405">
            <v>49750</v>
          </cell>
          <cell r="AW405">
            <v>51.98</v>
          </cell>
          <cell r="AY405">
            <v>323954</v>
          </cell>
          <cell r="AZ405">
            <v>0</v>
          </cell>
          <cell r="BA405">
            <v>19842</v>
          </cell>
          <cell r="BB405">
            <v>0</v>
          </cell>
          <cell r="BC405">
            <v>17768</v>
          </cell>
          <cell r="BD405">
            <v>26</v>
          </cell>
          <cell r="BE405">
            <v>70.400000000000006</v>
          </cell>
          <cell r="BF405">
            <v>0</v>
          </cell>
          <cell r="BG405">
            <v>483155</v>
          </cell>
          <cell r="BH405">
            <v>0</v>
          </cell>
          <cell r="BI405">
            <v>76.5</v>
          </cell>
          <cell r="BJ405">
            <v>0</v>
          </cell>
          <cell r="BK405">
            <v>513176</v>
          </cell>
          <cell r="BL405">
            <v>0</v>
          </cell>
          <cell r="BM405">
            <v>20949</v>
          </cell>
          <cell r="BN405">
            <v>0</v>
          </cell>
          <cell r="BO405">
            <v>38399.471859901823</v>
          </cell>
          <cell r="BP405">
            <v>25.009999374182371</v>
          </cell>
          <cell r="BQ405">
            <v>65.633898305084742</v>
          </cell>
          <cell r="BR405">
            <v>0</v>
          </cell>
          <cell r="BS405">
            <v>488503.11344639014</v>
          </cell>
          <cell r="BT405">
            <v>0</v>
          </cell>
          <cell r="BU405">
            <v>49094.155932203386</v>
          </cell>
          <cell r="BW405">
            <v>0</v>
          </cell>
          <cell r="BY405">
            <v>49094.155932203386</v>
          </cell>
          <cell r="CA405">
            <v>81693</v>
          </cell>
          <cell r="CC405">
            <v>74.267796610169484</v>
          </cell>
          <cell r="CD405">
            <v>0</v>
          </cell>
          <cell r="CE405">
            <v>573273.05084745772</v>
          </cell>
          <cell r="CF405">
            <v>0</v>
          </cell>
          <cell r="CG405">
            <v>55303.810169491531</v>
          </cell>
          <cell r="CH405">
            <v>0</v>
          </cell>
          <cell r="CI405">
            <v>26477</v>
          </cell>
          <cell r="CJ405">
            <v>0</v>
          </cell>
          <cell r="CK405">
            <v>55303.810169491531</v>
          </cell>
          <cell r="CL405">
            <v>0</v>
          </cell>
          <cell r="CM405">
            <v>96777.937401067582</v>
          </cell>
          <cell r="CN405">
            <v>0</v>
          </cell>
          <cell r="CO405">
            <v>70.717603318613072</v>
          </cell>
          <cell r="CP405">
            <v>0</v>
          </cell>
          <cell r="CQ405">
            <v>555060.77723388223</v>
          </cell>
          <cell r="CS405">
            <v>54107.976291395185</v>
          </cell>
          <cell r="CU405">
            <v>36436</v>
          </cell>
          <cell r="CW405">
            <v>54107.976291395185</v>
          </cell>
          <cell r="CY405">
            <v>50862</v>
          </cell>
          <cell r="DA405">
            <v>67.508064043164623</v>
          </cell>
          <cell r="DB405">
            <v>0</v>
          </cell>
          <cell r="DC405">
            <v>563443</v>
          </cell>
          <cell r="DD405">
            <v>0</v>
          </cell>
          <cell r="DE405">
            <v>56185</v>
          </cell>
          <cell r="DF405">
            <v>0</v>
          </cell>
          <cell r="DG405">
            <v>9477</v>
          </cell>
          <cell r="DH405">
            <v>0</v>
          </cell>
          <cell r="DI405">
            <v>56185</v>
          </cell>
          <cell r="DJ405">
            <v>0</v>
          </cell>
          <cell r="DK405">
            <v>42290</v>
          </cell>
          <cell r="DL405">
            <v>0</v>
          </cell>
          <cell r="DM405">
            <v>61.252039293276404</v>
          </cell>
          <cell r="DN405">
            <v>0</v>
          </cell>
          <cell r="DO405">
            <v>521016</v>
          </cell>
          <cell r="DQ405">
            <v>52018</v>
          </cell>
          <cell r="DS405">
            <v>28409</v>
          </cell>
          <cell r="DU405">
            <v>52018</v>
          </cell>
          <cell r="DW405">
            <v>5029.3336596706649</v>
          </cell>
          <cell r="DY405">
            <v>77.421022067363538</v>
          </cell>
          <cell r="DZ405">
            <v>0</v>
          </cell>
          <cell r="EA405">
            <v>657174</v>
          </cell>
          <cell r="EC405">
            <v>63424</v>
          </cell>
          <cell r="EE405">
            <v>61326</v>
          </cell>
          <cell r="EG405">
            <v>63424</v>
          </cell>
          <cell r="EI405">
            <v>139510.88910644711</v>
          </cell>
          <cell r="EK405">
            <v>76.349650349650346</v>
          </cell>
          <cell r="EL405">
            <v>0</v>
          </cell>
          <cell r="EM405">
            <v>722652</v>
          </cell>
          <cell r="EN405">
            <v>0</v>
          </cell>
          <cell r="EO405">
            <v>68180</v>
          </cell>
          <cell r="EP405">
            <v>0</v>
          </cell>
          <cell r="EQ405">
            <v>0</v>
          </cell>
          <cell r="ER405">
            <v>0</v>
          </cell>
          <cell r="ES405">
            <v>68180</v>
          </cell>
          <cell r="ET405">
            <v>0</v>
          </cell>
          <cell r="EU405">
            <v>147172.79999999999</v>
          </cell>
          <cell r="EV405">
            <v>0</v>
          </cell>
          <cell r="EW405">
            <v>77.26756776287327</v>
          </cell>
          <cell r="EX405">
            <v>0</v>
          </cell>
          <cell r="EY405">
            <v>720622</v>
          </cell>
          <cell r="EZ405">
            <v>0</v>
          </cell>
          <cell r="FA405">
            <v>67128</v>
          </cell>
          <cell r="FB405">
            <v>0</v>
          </cell>
          <cell r="FC405">
            <v>20777</v>
          </cell>
          <cell r="FD405">
            <v>0</v>
          </cell>
          <cell r="FE405">
            <v>67128</v>
          </cell>
          <cell r="FF405">
            <v>0</v>
          </cell>
          <cell r="FG405">
            <v>70832.7</v>
          </cell>
          <cell r="FH405">
            <v>0</v>
          </cell>
          <cell r="FI405">
            <v>66.663987289631635</v>
          </cell>
          <cell r="FJ405">
            <v>0</v>
          </cell>
          <cell r="FK405">
            <v>706109</v>
          </cell>
          <cell r="FL405">
            <v>0</v>
          </cell>
          <cell r="FM405">
            <v>59525</v>
          </cell>
          <cell r="FN405">
            <v>0</v>
          </cell>
          <cell r="FO405">
            <v>0</v>
          </cell>
          <cell r="FQ405">
            <v>59525</v>
          </cell>
          <cell r="FS405">
            <v>15666.528889323983</v>
          </cell>
          <cell r="FU405">
            <v>68.746527777777771</v>
          </cell>
          <cell r="FV405">
            <v>0</v>
          </cell>
          <cell r="FW405">
            <v>698981</v>
          </cell>
          <cell r="FX405">
            <v>0</v>
          </cell>
          <cell r="FY405">
            <v>57111</v>
          </cell>
          <cell r="FZ405">
            <v>0</v>
          </cell>
          <cell r="GA405">
            <v>55699</v>
          </cell>
          <cell r="GB405">
            <v>0</v>
          </cell>
          <cell r="GC405">
            <v>57111</v>
          </cell>
          <cell r="GE405">
            <v>15937.170517464278</v>
          </cell>
          <cell r="GG405">
            <v>73.281408567458556</v>
          </cell>
          <cell r="GH405">
            <v>0</v>
          </cell>
          <cell r="GI405">
            <v>818954</v>
          </cell>
          <cell r="GJ405">
            <v>0</v>
          </cell>
          <cell r="GK405">
            <v>64462</v>
          </cell>
          <cell r="GL405">
            <v>0</v>
          </cell>
          <cell r="GM405">
            <v>12113</v>
          </cell>
          <cell r="GO405">
            <v>64462</v>
          </cell>
          <cell r="GQ405">
            <v>115424.16217238516</v>
          </cell>
          <cell r="HE405">
            <v>-735</v>
          </cell>
        </row>
        <row r="406">
          <cell r="A406">
            <v>740</v>
          </cell>
          <cell r="B406" t="str">
            <v>OLD ROCHESTER</v>
          </cell>
          <cell r="E406">
            <v>0</v>
          </cell>
          <cell r="F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L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Z406">
            <v>0</v>
          </cell>
          <cell r="BB406">
            <v>0</v>
          </cell>
          <cell r="BC406">
            <v>0</v>
          </cell>
          <cell r="BD406">
            <v>0</v>
          </cell>
          <cell r="BH406">
            <v>0</v>
          </cell>
          <cell r="BL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W406">
            <v>0</v>
          </cell>
          <cell r="BY406">
            <v>0</v>
          </cell>
          <cell r="CA406">
            <v>0</v>
          </cell>
          <cell r="CE406">
            <v>0</v>
          </cell>
          <cell r="CF406">
            <v>0</v>
          </cell>
          <cell r="CH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S406">
            <v>0</v>
          </cell>
          <cell r="CW406">
            <v>0</v>
          </cell>
          <cell r="CY406">
            <v>0</v>
          </cell>
          <cell r="DD406">
            <v>0</v>
          </cell>
          <cell r="DF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U406">
            <v>0</v>
          </cell>
          <cell r="DW406">
            <v>0</v>
          </cell>
          <cell r="EG406">
            <v>0</v>
          </cell>
          <cell r="EI406">
            <v>0</v>
          </cell>
          <cell r="EK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  <cell r="EZ406">
            <v>0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0</v>
          </cell>
          <cell r="FF406">
            <v>0</v>
          </cell>
          <cell r="FG406">
            <v>0</v>
          </cell>
          <cell r="FH406">
            <v>0</v>
          </cell>
          <cell r="FI406">
            <v>0</v>
          </cell>
          <cell r="FJ406">
            <v>0</v>
          </cell>
          <cell r="FK406">
            <v>0</v>
          </cell>
          <cell r="FL406">
            <v>0</v>
          </cell>
          <cell r="FM406">
            <v>0</v>
          </cell>
          <cell r="FN406">
            <v>0</v>
          </cell>
          <cell r="FO406">
            <v>0</v>
          </cell>
          <cell r="FQ406">
            <v>0</v>
          </cell>
          <cell r="FS406">
            <v>0</v>
          </cell>
          <cell r="FU406">
            <v>0.87074829931972786</v>
          </cell>
          <cell r="FV406">
            <v>0</v>
          </cell>
          <cell r="FW406">
            <v>11145</v>
          </cell>
          <cell r="FX406">
            <v>0</v>
          </cell>
          <cell r="FY406">
            <v>774</v>
          </cell>
          <cell r="FZ406">
            <v>0</v>
          </cell>
          <cell r="GA406">
            <v>0</v>
          </cell>
          <cell r="GB406">
            <v>0</v>
          </cell>
          <cell r="GC406">
            <v>774</v>
          </cell>
          <cell r="GE406">
            <v>10850.653069253145</v>
          </cell>
          <cell r="GG406">
            <v>4</v>
          </cell>
          <cell r="GH406">
            <v>0</v>
          </cell>
          <cell r="GI406">
            <v>26021</v>
          </cell>
          <cell r="GJ406">
            <v>0</v>
          </cell>
          <cell r="GK406">
            <v>1780</v>
          </cell>
          <cell r="GL406">
            <v>0</v>
          </cell>
          <cell r="GM406">
            <v>27896</v>
          </cell>
          <cell r="GO406">
            <v>1780</v>
          </cell>
          <cell r="GQ406">
            <v>14311.968830290161</v>
          </cell>
          <cell r="HE406">
            <v>-740</v>
          </cell>
        </row>
        <row r="407">
          <cell r="A407">
            <v>745</v>
          </cell>
          <cell r="B407" t="str">
            <v>PENTUCKET</v>
          </cell>
          <cell r="E407">
            <v>0</v>
          </cell>
          <cell r="F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Q407">
            <v>0</v>
          </cell>
          <cell r="R407">
            <v>0</v>
          </cell>
          <cell r="S407">
            <v>0</v>
          </cell>
          <cell r="U407">
            <v>0</v>
          </cell>
          <cell r="V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F407">
            <v>11</v>
          </cell>
          <cell r="AG407">
            <v>0</v>
          </cell>
          <cell r="AH407">
            <v>47608</v>
          </cell>
          <cell r="AJ407">
            <v>17853</v>
          </cell>
          <cell r="AL407">
            <v>47608</v>
          </cell>
          <cell r="AN407">
            <v>0</v>
          </cell>
          <cell r="AO407">
            <v>11.98</v>
          </cell>
          <cell r="AP407">
            <v>0</v>
          </cell>
          <cell r="AQ407">
            <v>71101</v>
          </cell>
          <cell r="AR407">
            <v>0</v>
          </cell>
          <cell r="AS407">
            <v>0</v>
          </cell>
          <cell r="AT407">
            <v>0</v>
          </cell>
          <cell r="AU407">
            <v>52058</v>
          </cell>
          <cell r="AW407">
            <v>13.54</v>
          </cell>
          <cell r="AY407">
            <v>84271</v>
          </cell>
          <cell r="AZ407">
            <v>0</v>
          </cell>
          <cell r="BA407">
            <v>5011</v>
          </cell>
          <cell r="BB407">
            <v>0</v>
          </cell>
          <cell r="BC407">
            <v>41225</v>
          </cell>
          <cell r="BD407">
            <v>61</v>
          </cell>
          <cell r="BE407">
            <v>15.22</v>
          </cell>
          <cell r="BF407">
            <v>0</v>
          </cell>
          <cell r="BG407">
            <v>101365</v>
          </cell>
          <cell r="BH407">
            <v>0</v>
          </cell>
          <cell r="BI407">
            <v>23.86</v>
          </cell>
          <cell r="BJ407">
            <v>0</v>
          </cell>
          <cell r="BK407">
            <v>155631</v>
          </cell>
          <cell r="BL407">
            <v>0</v>
          </cell>
          <cell r="BM407">
            <v>6808</v>
          </cell>
          <cell r="BN407">
            <v>0</v>
          </cell>
          <cell r="BO407">
            <v>21346.824485997404</v>
          </cell>
          <cell r="BP407">
            <v>13.903422135164874</v>
          </cell>
          <cell r="BQ407">
            <v>30</v>
          </cell>
          <cell r="BR407">
            <v>0</v>
          </cell>
          <cell r="BS407">
            <v>209200.28867314395</v>
          </cell>
          <cell r="BT407">
            <v>0</v>
          </cell>
          <cell r="BU407">
            <v>22440</v>
          </cell>
          <cell r="BW407">
            <v>0</v>
          </cell>
          <cell r="BY407">
            <v>22440</v>
          </cell>
          <cell r="CA407">
            <v>92966.488673143947</v>
          </cell>
          <cell r="CC407">
            <v>27.33916083916084</v>
          </cell>
          <cell r="CD407">
            <v>0</v>
          </cell>
          <cell r="CE407">
            <v>202911.25174825173</v>
          </cell>
          <cell r="CF407">
            <v>0</v>
          </cell>
          <cell r="CG407">
            <v>21215.188811188811</v>
          </cell>
          <cell r="CH407">
            <v>0</v>
          </cell>
          <cell r="CI407">
            <v>0</v>
          </cell>
          <cell r="CJ407">
            <v>0</v>
          </cell>
          <cell r="CK407">
            <v>21215.188811188811</v>
          </cell>
          <cell r="CL407">
            <v>0</v>
          </cell>
          <cell r="CM407">
            <v>53848</v>
          </cell>
          <cell r="CN407">
            <v>0</v>
          </cell>
          <cell r="CO407">
            <v>24.416083916083917</v>
          </cell>
          <cell r="CP407">
            <v>0</v>
          </cell>
          <cell r="CQ407">
            <v>190201.29370629371</v>
          </cell>
          <cell r="CS407">
            <v>19801.444055944055</v>
          </cell>
          <cell r="CU407">
            <v>0</v>
          </cell>
          <cell r="CW407">
            <v>19801.444055944055</v>
          </cell>
          <cell r="CY407">
            <v>21428</v>
          </cell>
          <cell r="DA407">
            <v>23.105274540430134</v>
          </cell>
          <cell r="DB407">
            <v>0</v>
          </cell>
          <cell r="DC407">
            <v>195299</v>
          </cell>
          <cell r="DD407">
            <v>0</v>
          </cell>
          <cell r="DE407">
            <v>19616</v>
          </cell>
          <cell r="DF407">
            <v>0</v>
          </cell>
          <cell r="DG407">
            <v>0</v>
          </cell>
          <cell r="DH407">
            <v>0</v>
          </cell>
          <cell r="DI407">
            <v>19616</v>
          </cell>
          <cell r="DJ407">
            <v>0</v>
          </cell>
          <cell r="DK407">
            <v>5098</v>
          </cell>
          <cell r="DL407">
            <v>0</v>
          </cell>
          <cell r="DM407">
            <v>28</v>
          </cell>
          <cell r="DN407">
            <v>0</v>
          </cell>
          <cell r="DO407">
            <v>251468</v>
          </cell>
          <cell r="DQ407">
            <v>24976</v>
          </cell>
          <cell r="DS407">
            <v>0</v>
          </cell>
          <cell r="DU407">
            <v>24976</v>
          </cell>
          <cell r="DW407">
            <v>59227.623776223772</v>
          </cell>
          <cell r="DY407">
            <v>30.727915194346288</v>
          </cell>
          <cell r="DZ407">
            <v>0</v>
          </cell>
          <cell r="EA407">
            <v>273325</v>
          </cell>
          <cell r="EC407">
            <v>27440</v>
          </cell>
          <cell r="EE407">
            <v>0</v>
          </cell>
          <cell r="EG407">
            <v>27440</v>
          </cell>
          <cell r="EI407">
            <v>57597.482517482516</v>
          </cell>
          <cell r="EK407">
            <v>27.566433566433567</v>
          </cell>
          <cell r="EL407">
            <v>0</v>
          </cell>
          <cell r="EM407">
            <v>250331</v>
          </cell>
          <cell r="EN407">
            <v>18162</v>
          </cell>
          <cell r="EO407">
            <v>24617</v>
          </cell>
          <cell r="EP407">
            <v>1786</v>
          </cell>
          <cell r="EQ407">
            <v>0</v>
          </cell>
          <cell r="ER407">
            <v>0</v>
          </cell>
          <cell r="ES407">
            <v>24617</v>
          </cell>
          <cell r="ET407">
            <v>1786</v>
          </cell>
          <cell r="EU407">
            <v>35581.800000000003</v>
          </cell>
          <cell r="EV407">
            <v>0</v>
          </cell>
          <cell r="EW407">
            <v>25.754985511144803</v>
          </cell>
          <cell r="EX407">
            <v>0</v>
          </cell>
          <cell r="EY407">
            <v>239279</v>
          </cell>
          <cell r="EZ407">
            <v>0</v>
          </cell>
          <cell r="FA407">
            <v>22999</v>
          </cell>
          <cell r="FB407">
            <v>0</v>
          </cell>
          <cell r="FC407">
            <v>0</v>
          </cell>
          <cell r="FD407">
            <v>0</v>
          </cell>
          <cell r="FE407">
            <v>22999</v>
          </cell>
          <cell r="FF407">
            <v>0</v>
          </cell>
          <cell r="FG407">
            <v>15852.8</v>
          </cell>
          <cell r="FH407">
            <v>0</v>
          </cell>
          <cell r="FI407">
            <v>29.501742160278745</v>
          </cell>
          <cell r="FJ407">
            <v>0</v>
          </cell>
          <cell r="FK407">
            <v>293275</v>
          </cell>
          <cell r="FL407">
            <v>0</v>
          </cell>
          <cell r="FM407">
            <v>26345</v>
          </cell>
          <cell r="FN407">
            <v>0</v>
          </cell>
          <cell r="FO407">
            <v>0</v>
          </cell>
          <cell r="FQ407">
            <v>26345</v>
          </cell>
          <cell r="FS407">
            <v>35996.313346211493</v>
          </cell>
          <cell r="FU407">
            <v>24</v>
          </cell>
          <cell r="FV407">
            <v>0</v>
          </cell>
          <cell r="FW407">
            <v>258807</v>
          </cell>
          <cell r="FX407">
            <v>0</v>
          </cell>
          <cell r="FY407">
            <v>21432</v>
          </cell>
          <cell r="FZ407">
            <v>0</v>
          </cell>
          <cell r="GA407">
            <v>0</v>
          </cell>
          <cell r="GB407">
            <v>0</v>
          </cell>
          <cell r="GC407">
            <v>21432</v>
          </cell>
          <cell r="GE407">
            <v>10452.455033782124</v>
          </cell>
          <cell r="GG407">
            <v>21.182788714763159</v>
          </cell>
          <cell r="GH407">
            <v>0</v>
          </cell>
          <cell r="GI407">
            <v>234941</v>
          </cell>
          <cell r="GJ407">
            <v>0</v>
          </cell>
          <cell r="GK407">
            <v>18916</v>
          </cell>
          <cell r="GL407">
            <v>0</v>
          </cell>
          <cell r="GM407">
            <v>0</v>
          </cell>
          <cell r="GO407">
            <v>18916</v>
          </cell>
          <cell r="GQ407">
            <v>0</v>
          </cell>
          <cell r="HE407">
            <v>-745</v>
          </cell>
        </row>
        <row r="408">
          <cell r="A408">
            <v>750</v>
          </cell>
          <cell r="B408" t="str">
            <v>PIONEER</v>
          </cell>
          <cell r="E408">
            <v>0</v>
          </cell>
          <cell r="F408">
            <v>0</v>
          </cell>
          <cell r="I408">
            <v>1</v>
          </cell>
          <cell r="J408">
            <v>5516</v>
          </cell>
          <cell r="K408">
            <v>0</v>
          </cell>
          <cell r="L408">
            <v>5497</v>
          </cell>
          <cell r="M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1</v>
          </cell>
          <cell r="X408">
            <v>0</v>
          </cell>
          <cell r="Y408">
            <v>5434</v>
          </cell>
          <cell r="Z408">
            <v>0</v>
          </cell>
          <cell r="AA408">
            <v>0</v>
          </cell>
          <cell r="AB408">
            <v>0</v>
          </cell>
          <cell r="AC408">
            <v>5434</v>
          </cell>
          <cell r="AD408">
            <v>0</v>
          </cell>
          <cell r="AE408">
            <v>0</v>
          </cell>
          <cell r="AF408">
            <v>3</v>
          </cell>
          <cell r="AG408">
            <v>0</v>
          </cell>
          <cell r="AH408">
            <v>11672</v>
          </cell>
          <cell r="AJ408">
            <v>5836</v>
          </cell>
          <cell r="AL408">
            <v>9498</v>
          </cell>
          <cell r="AN408">
            <v>0</v>
          </cell>
          <cell r="AO408">
            <v>2</v>
          </cell>
          <cell r="AP408">
            <v>0</v>
          </cell>
          <cell r="AQ408">
            <v>15852</v>
          </cell>
          <cell r="AR408">
            <v>0</v>
          </cell>
          <cell r="AS408">
            <v>0</v>
          </cell>
          <cell r="AT408">
            <v>0</v>
          </cell>
          <cell r="AU408">
            <v>10096</v>
          </cell>
          <cell r="AW408">
            <v>3</v>
          </cell>
          <cell r="AY408">
            <v>24465</v>
          </cell>
          <cell r="AZ408">
            <v>-8155</v>
          </cell>
          <cell r="BA408">
            <v>0</v>
          </cell>
          <cell r="BB408">
            <v>8155</v>
          </cell>
          <cell r="BC408">
            <v>12121</v>
          </cell>
          <cell r="BD408">
            <v>-7252</v>
          </cell>
          <cell r="BE408">
            <v>3.74</v>
          </cell>
          <cell r="BF408">
            <v>0</v>
          </cell>
          <cell r="BG408">
            <v>30399</v>
          </cell>
          <cell r="BH408">
            <v>0</v>
          </cell>
          <cell r="BI408">
            <v>18</v>
          </cell>
          <cell r="BJ408">
            <v>0</v>
          </cell>
          <cell r="BK408">
            <v>148607</v>
          </cell>
          <cell r="BL408">
            <v>0</v>
          </cell>
          <cell r="BM408">
            <v>8946</v>
          </cell>
          <cell r="BN408">
            <v>0</v>
          </cell>
          <cell r="BO408">
            <v>39704.498931704766</v>
          </cell>
          <cell r="BP408">
            <v>25.85997789389512</v>
          </cell>
          <cell r="BQ408">
            <v>22.712875394060063</v>
          </cell>
          <cell r="BR408">
            <v>0</v>
          </cell>
          <cell r="BS408">
            <v>205517.91551530344</v>
          </cell>
          <cell r="BT408">
            <v>0</v>
          </cell>
          <cell r="BU408">
            <v>14725.49006426816</v>
          </cell>
          <cell r="BW408">
            <v>33543.886596309821</v>
          </cell>
          <cell r="BY408">
            <v>14725.49006426816</v>
          </cell>
          <cell r="CA408">
            <v>132728.71551530343</v>
          </cell>
          <cell r="CC408">
            <v>23.341065551041076</v>
          </cell>
          <cell r="CD408">
            <v>0</v>
          </cell>
          <cell r="CE408">
            <v>222526.10893663098</v>
          </cell>
          <cell r="CF408">
            <v>0</v>
          </cell>
          <cell r="CG408">
            <v>15772.354871565811</v>
          </cell>
          <cell r="CH408">
            <v>0</v>
          </cell>
          <cell r="CI408">
            <v>35313</v>
          </cell>
          <cell r="CJ408">
            <v>0</v>
          </cell>
          <cell r="CK408">
            <v>15772.354871565811</v>
          </cell>
          <cell r="CL408">
            <v>0</v>
          </cell>
          <cell r="CM408">
            <v>101700.19342132754</v>
          </cell>
          <cell r="CN408">
            <v>0</v>
          </cell>
          <cell r="CO408">
            <v>26.648083623693378</v>
          </cell>
          <cell r="CP408">
            <v>0</v>
          </cell>
          <cell r="CQ408">
            <v>271872.28499683755</v>
          </cell>
          <cell r="CS408">
            <v>20237.787289052485</v>
          </cell>
          <cell r="CU408">
            <v>20122.024095296689</v>
          </cell>
          <cell r="CW408">
            <v>20237.787289052485</v>
          </cell>
          <cell r="CY408">
            <v>82315.176060206577</v>
          </cell>
          <cell r="DA408">
            <v>32.017301038062286</v>
          </cell>
          <cell r="DB408">
            <v>0</v>
          </cell>
          <cell r="DC408">
            <v>383037</v>
          </cell>
          <cell r="DD408">
            <v>0</v>
          </cell>
          <cell r="DE408">
            <v>25404</v>
          </cell>
          <cell r="DF408">
            <v>0</v>
          </cell>
          <cell r="DG408">
            <v>26825</v>
          </cell>
          <cell r="DH408">
            <v>0</v>
          </cell>
          <cell r="DI408">
            <v>25404</v>
          </cell>
          <cell r="DJ408">
            <v>0</v>
          </cell>
          <cell r="DK408">
            <v>147576</v>
          </cell>
          <cell r="DL408">
            <v>0</v>
          </cell>
          <cell r="DM408">
            <v>19</v>
          </cell>
          <cell r="DN408">
            <v>0</v>
          </cell>
          <cell r="DO408">
            <v>229620</v>
          </cell>
          <cell r="DQ408">
            <v>15729</v>
          </cell>
          <cell r="DS408">
            <v>13737</v>
          </cell>
          <cell r="DU408">
            <v>15729</v>
          </cell>
          <cell r="DW408">
            <v>86437.299425980105</v>
          </cell>
          <cell r="DY408">
            <v>13.583333333333334</v>
          </cell>
          <cell r="DZ408">
            <v>0</v>
          </cell>
          <cell r="EA408">
            <v>166379</v>
          </cell>
          <cell r="EC408">
            <v>11215</v>
          </cell>
          <cell r="EE408">
            <v>14338</v>
          </cell>
          <cell r="EG408">
            <v>11215</v>
          </cell>
          <cell r="EI408">
            <v>44465.886001264982</v>
          </cell>
          <cell r="EK408">
            <v>10.491349480968857</v>
          </cell>
          <cell r="EL408">
            <v>0</v>
          </cell>
          <cell r="EM408">
            <v>150886</v>
          </cell>
          <cell r="EN408">
            <v>0</v>
          </cell>
          <cell r="EO408">
            <v>9341</v>
          </cell>
          <cell r="EP408">
            <v>0</v>
          </cell>
          <cell r="EQ408">
            <v>0</v>
          </cell>
          <cell r="ER408">
            <v>0</v>
          </cell>
          <cell r="ES408">
            <v>9341</v>
          </cell>
          <cell r="ET408">
            <v>0</v>
          </cell>
          <cell r="EU408">
            <v>0</v>
          </cell>
          <cell r="EV408">
            <v>0</v>
          </cell>
          <cell r="EW408">
            <v>8.9930069930069934</v>
          </cell>
          <cell r="EX408">
            <v>0</v>
          </cell>
          <cell r="EY408">
            <v>131676</v>
          </cell>
          <cell r="EZ408">
            <v>0</v>
          </cell>
          <cell r="FA408">
            <v>8031</v>
          </cell>
          <cell r="FB408">
            <v>0</v>
          </cell>
          <cell r="FC408">
            <v>0</v>
          </cell>
          <cell r="FD408">
            <v>0</v>
          </cell>
          <cell r="FE408">
            <v>8031</v>
          </cell>
          <cell r="FF408">
            <v>0</v>
          </cell>
          <cell r="FG408">
            <v>0</v>
          </cell>
          <cell r="FH408">
            <v>0</v>
          </cell>
          <cell r="FI408">
            <v>10.178321678321678</v>
          </cell>
          <cell r="FJ408">
            <v>0</v>
          </cell>
          <cell r="FK408">
            <v>140133</v>
          </cell>
          <cell r="FL408">
            <v>0</v>
          </cell>
          <cell r="FM408">
            <v>9076</v>
          </cell>
          <cell r="FN408">
            <v>0</v>
          </cell>
          <cell r="FO408">
            <v>0</v>
          </cell>
          <cell r="FQ408">
            <v>9076</v>
          </cell>
          <cell r="FS408">
            <v>8093.822952259563</v>
          </cell>
          <cell r="FU408">
            <v>10.498269896193772</v>
          </cell>
          <cell r="FV408">
            <v>0</v>
          </cell>
          <cell r="FW408">
            <v>138679</v>
          </cell>
          <cell r="FX408">
            <v>0</v>
          </cell>
          <cell r="FY408">
            <v>8482</v>
          </cell>
          <cell r="FZ408">
            <v>0</v>
          </cell>
          <cell r="GA408">
            <v>15467</v>
          </cell>
          <cell r="GB408">
            <v>0</v>
          </cell>
          <cell r="GC408">
            <v>8482</v>
          </cell>
          <cell r="GE408">
            <v>2058.4112383731235</v>
          </cell>
          <cell r="GG408">
            <v>13.027210884353741</v>
          </cell>
          <cell r="GH408">
            <v>0</v>
          </cell>
          <cell r="GI408">
            <v>212192</v>
          </cell>
          <cell r="GJ408">
            <v>0</v>
          </cell>
          <cell r="GK408">
            <v>11626</v>
          </cell>
          <cell r="GL408">
            <v>0</v>
          </cell>
          <cell r="GM408">
            <v>0</v>
          </cell>
          <cell r="GO408">
            <v>11626</v>
          </cell>
          <cell r="GQ408">
            <v>70725.716901124004</v>
          </cell>
          <cell r="HE408">
            <v>-750</v>
          </cell>
        </row>
        <row r="409">
          <cell r="A409">
            <v>753</v>
          </cell>
          <cell r="B409" t="str">
            <v>QUABBIN</v>
          </cell>
          <cell r="C409">
            <v>3</v>
          </cell>
          <cell r="D409">
            <v>13878</v>
          </cell>
          <cell r="E409">
            <v>0</v>
          </cell>
          <cell r="F409">
            <v>16086</v>
          </cell>
          <cell r="G409">
            <v>0</v>
          </cell>
          <cell r="I409">
            <v>6</v>
          </cell>
          <cell r="J409">
            <v>33042</v>
          </cell>
          <cell r="K409">
            <v>0</v>
          </cell>
          <cell r="L409">
            <v>28786</v>
          </cell>
          <cell r="M409">
            <v>0</v>
          </cell>
          <cell r="O409">
            <v>9</v>
          </cell>
          <cell r="P409">
            <v>0</v>
          </cell>
          <cell r="Q409">
            <v>52785</v>
          </cell>
          <cell r="R409">
            <v>0</v>
          </cell>
          <cell r="S409">
            <v>0</v>
          </cell>
          <cell r="U409">
            <v>5508</v>
          </cell>
          <cell r="V409">
            <v>0</v>
          </cell>
          <cell r="W409">
            <v>11</v>
          </cell>
          <cell r="X409">
            <v>0</v>
          </cell>
          <cell r="Y409">
            <v>56000</v>
          </cell>
          <cell r="Z409">
            <v>0</v>
          </cell>
          <cell r="AA409">
            <v>5600</v>
          </cell>
          <cell r="AB409">
            <v>0</v>
          </cell>
          <cell r="AC409">
            <v>3215</v>
          </cell>
          <cell r="AD409">
            <v>0</v>
          </cell>
          <cell r="AE409">
            <v>0</v>
          </cell>
          <cell r="AF409">
            <v>9.68</v>
          </cell>
          <cell r="AG409">
            <v>0</v>
          </cell>
          <cell r="AH409">
            <v>59039</v>
          </cell>
          <cell r="AJ409">
            <v>0</v>
          </cell>
          <cell r="AL409">
            <v>4968</v>
          </cell>
          <cell r="AN409">
            <v>0</v>
          </cell>
          <cell r="AO409">
            <v>8.06</v>
          </cell>
          <cell r="AP409">
            <v>0</v>
          </cell>
          <cell r="AQ409">
            <v>53882</v>
          </cell>
          <cell r="AR409">
            <v>0</v>
          </cell>
          <cell r="AS409">
            <v>0</v>
          </cell>
          <cell r="AT409">
            <v>0</v>
          </cell>
          <cell r="AU409">
            <v>3109</v>
          </cell>
          <cell r="AW409">
            <v>7</v>
          </cell>
          <cell r="AY409">
            <v>39516</v>
          </cell>
          <cell r="AZ409">
            <v>0</v>
          </cell>
          <cell r="BA409">
            <v>6586</v>
          </cell>
          <cell r="BB409">
            <v>0</v>
          </cell>
          <cell r="BC409">
            <v>1082</v>
          </cell>
          <cell r="BD409">
            <v>2</v>
          </cell>
          <cell r="BE409">
            <v>7</v>
          </cell>
          <cell r="BF409">
            <v>0</v>
          </cell>
          <cell r="BG409">
            <v>50449</v>
          </cell>
          <cell r="BH409">
            <v>0</v>
          </cell>
          <cell r="BI409">
            <v>12.98</v>
          </cell>
          <cell r="BJ409">
            <v>0</v>
          </cell>
          <cell r="BK409">
            <v>86110</v>
          </cell>
          <cell r="BL409">
            <v>0</v>
          </cell>
          <cell r="BM409">
            <v>7162</v>
          </cell>
          <cell r="BN409">
            <v>0</v>
          </cell>
          <cell r="BO409">
            <v>12914.097171794392</v>
          </cell>
          <cell r="BP409">
            <v>8.4110938651228935</v>
          </cell>
          <cell r="BQ409">
            <v>15.603048572403594</v>
          </cell>
          <cell r="BR409">
            <v>0</v>
          </cell>
          <cell r="BS409">
            <v>112829.01506275378</v>
          </cell>
          <cell r="BT409">
            <v>0</v>
          </cell>
          <cell r="BU409">
            <v>11654.09367431292</v>
          </cell>
          <cell r="BW409">
            <v>0</v>
          </cell>
          <cell r="BY409">
            <v>11654.09367431292</v>
          </cell>
          <cell r="CA409">
            <v>52488.815062753783</v>
          </cell>
          <cell r="CC409">
            <v>11</v>
          </cell>
          <cell r="CD409">
            <v>0</v>
          </cell>
          <cell r="CE409">
            <v>95476.188432157142</v>
          </cell>
          <cell r="CF409">
            <v>0</v>
          </cell>
          <cell r="CG409">
            <v>8522.7326300472887</v>
          </cell>
          <cell r="CH409">
            <v>0</v>
          </cell>
          <cell r="CI409">
            <v>0</v>
          </cell>
          <cell r="CJ409">
            <v>0</v>
          </cell>
          <cell r="CK409">
            <v>8522.7326300472887</v>
          </cell>
          <cell r="CL409">
            <v>0</v>
          </cell>
          <cell r="CM409">
            <v>30295</v>
          </cell>
          <cell r="CN409">
            <v>0</v>
          </cell>
          <cell r="CO409">
            <v>11.102739726027398</v>
          </cell>
          <cell r="CP409">
            <v>0</v>
          </cell>
          <cell r="CQ409">
            <v>90934.52915953401</v>
          </cell>
          <cell r="CS409">
            <v>9002.2788887235092</v>
          </cell>
          <cell r="CU409">
            <v>0</v>
          </cell>
          <cell r="CW409">
            <v>9002.2788887235092</v>
          </cell>
          <cell r="CY409">
            <v>10688</v>
          </cell>
          <cell r="DA409">
            <v>17.659812494155055</v>
          </cell>
          <cell r="DB409">
            <v>0</v>
          </cell>
          <cell r="DC409">
            <v>149306</v>
          </cell>
          <cell r="DD409">
            <v>0</v>
          </cell>
          <cell r="DE409">
            <v>14965</v>
          </cell>
          <cell r="DF409">
            <v>0</v>
          </cell>
          <cell r="DG409">
            <v>0</v>
          </cell>
          <cell r="DH409">
            <v>0</v>
          </cell>
          <cell r="DI409">
            <v>14965</v>
          </cell>
          <cell r="DJ409">
            <v>0</v>
          </cell>
          <cell r="DK409">
            <v>58371</v>
          </cell>
          <cell r="DL409">
            <v>0</v>
          </cell>
          <cell r="DM409">
            <v>16</v>
          </cell>
          <cell r="DN409">
            <v>0</v>
          </cell>
          <cell r="DO409">
            <v>161351</v>
          </cell>
          <cell r="DQ409">
            <v>14238</v>
          </cell>
          <cell r="DS409">
            <v>0</v>
          </cell>
          <cell r="DU409">
            <v>14238</v>
          </cell>
          <cell r="DW409">
            <v>47067.882504279594</v>
          </cell>
          <cell r="DY409">
            <v>13.685314685314687</v>
          </cell>
          <cell r="DZ409">
            <v>0</v>
          </cell>
          <cell r="EA409">
            <v>138903</v>
          </cell>
          <cell r="EC409">
            <v>11296</v>
          </cell>
          <cell r="EE409">
            <v>11424</v>
          </cell>
          <cell r="EG409">
            <v>11296</v>
          </cell>
          <cell r="EI409">
            <v>30575.588336186396</v>
          </cell>
          <cell r="EK409">
            <v>12.314685314685315</v>
          </cell>
          <cell r="EL409">
            <v>0</v>
          </cell>
          <cell r="EM409">
            <v>109927</v>
          </cell>
          <cell r="EN409">
            <v>0</v>
          </cell>
          <cell r="EO409">
            <v>8318</v>
          </cell>
          <cell r="EP409">
            <v>0</v>
          </cell>
          <cell r="EQ409">
            <v>36371</v>
          </cell>
          <cell r="ER409">
            <v>0</v>
          </cell>
          <cell r="ES409">
            <v>8318</v>
          </cell>
          <cell r="ET409">
            <v>0</v>
          </cell>
          <cell r="EU409">
            <v>4818</v>
          </cell>
          <cell r="EV409">
            <v>0</v>
          </cell>
          <cell r="EW409">
            <v>12.548611111111111</v>
          </cell>
          <cell r="EX409">
            <v>0</v>
          </cell>
          <cell r="EY409">
            <v>108647</v>
          </cell>
          <cell r="EZ409">
            <v>0</v>
          </cell>
          <cell r="FA409">
            <v>9360</v>
          </cell>
          <cell r="FB409">
            <v>0</v>
          </cell>
          <cell r="FC409">
            <v>23643</v>
          </cell>
          <cell r="FD409">
            <v>0</v>
          </cell>
          <cell r="FE409">
            <v>9360</v>
          </cell>
          <cell r="FF409">
            <v>0</v>
          </cell>
          <cell r="FG409">
            <v>0</v>
          </cell>
          <cell r="FH409">
            <v>0</v>
          </cell>
          <cell r="FI409">
            <v>8</v>
          </cell>
          <cell r="FJ409">
            <v>0</v>
          </cell>
          <cell r="FK409">
            <v>86472</v>
          </cell>
          <cell r="FL409">
            <v>0</v>
          </cell>
          <cell r="FM409">
            <v>7144</v>
          </cell>
          <cell r="FN409">
            <v>0</v>
          </cell>
          <cell r="FO409">
            <v>0</v>
          </cell>
          <cell r="FQ409">
            <v>7144</v>
          </cell>
          <cell r="FS409">
            <v>0</v>
          </cell>
          <cell r="FU409">
            <v>11.789463601532567</v>
          </cell>
          <cell r="FV409">
            <v>0</v>
          </cell>
          <cell r="FW409">
            <v>97619</v>
          </cell>
          <cell r="FX409">
            <v>0</v>
          </cell>
          <cell r="FY409">
            <v>7874</v>
          </cell>
          <cell r="FZ409">
            <v>0</v>
          </cell>
          <cell r="GA409">
            <v>36398</v>
          </cell>
          <cell r="GB409">
            <v>0</v>
          </cell>
          <cell r="GC409">
            <v>7874</v>
          </cell>
          <cell r="GE409">
            <v>10852.600247910706</v>
          </cell>
          <cell r="GG409">
            <v>24.168874172185429</v>
          </cell>
          <cell r="GH409">
            <v>0</v>
          </cell>
          <cell r="GI409">
            <v>272448</v>
          </cell>
          <cell r="GJ409">
            <v>0</v>
          </cell>
          <cell r="GK409">
            <v>20689</v>
          </cell>
          <cell r="GL409">
            <v>0</v>
          </cell>
          <cell r="GM409">
            <v>12479</v>
          </cell>
          <cell r="GO409">
            <v>20689</v>
          </cell>
          <cell r="GQ409">
            <v>168200.26879744546</v>
          </cell>
          <cell r="HE409">
            <v>-753</v>
          </cell>
        </row>
        <row r="410">
          <cell r="A410">
            <v>755</v>
          </cell>
          <cell r="B410" t="str">
            <v>RALPH C MAHAR</v>
          </cell>
          <cell r="C410">
            <v>0.5</v>
          </cell>
          <cell r="D410">
            <v>3316</v>
          </cell>
          <cell r="E410">
            <v>0</v>
          </cell>
          <cell r="F410">
            <v>0</v>
          </cell>
          <cell r="G410">
            <v>1658</v>
          </cell>
          <cell r="I410">
            <v>2</v>
          </cell>
          <cell r="J410">
            <v>14572</v>
          </cell>
          <cell r="K410">
            <v>0</v>
          </cell>
          <cell r="L410">
            <v>6001</v>
          </cell>
          <cell r="O410">
            <v>2</v>
          </cell>
          <cell r="P410">
            <v>0</v>
          </cell>
          <cell r="Q410">
            <v>15486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2.57</v>
          </cell>
          <cell r="X410">
            <v>0</v>
          </cell>
          <cell r="Y410">
            <v>15106</v>
          </cell>
          <cell r="Z410">
            <v>0</v>
          </cell>
          <cell r="AA410">
            <v>4305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5</v>
          </cell>
          <cell r="AG410">
            <v>0</v>
          </cell>
          <cell r="AH410">
            <v>22821</v>
          </cell>
          <cell r="AJ410">
            <v>15214</v>
          </cell>
          <cell r="AL410">
            <v>7715</v>
          </cell>
          <cell r="AN410">
            <v>0</v>
          </cell>
          <cell r="AO410">
            <v>8</v>
          </cell>
          <cell r="AP410">
            <v>0</v>
          </cell>
          <cell r="AQ410">
            <v>48660</v>
          </cell>
          <cell r="AR410">
            <v>0</v>
          </cell>
          <cell r="AS410">
            <v>16220</v>
          </cell>
          <cell r="AT410">
            <v>0</v>
          </cell>
          <cell r="AU410">
            <v>30468</v>
          </cell>
          <cell r="AW410">
            <v>8</v>
          </cell>
          <cell r="AY410">
            <v>43075</v>
          </cell>
          <cell r="AZ410">
            <v>0</v>
          </cell>
          <cell r="BA410">
            <v>24465</v>
          </cell>
          <cell r="BB410">
            <v>0</v>
          </cell>
          <cell r="BC410">
            <v>16549</v>
          </cell>
          <cell r="BD410">
            <v>24</v>
          </cell>
          <cell r="BE410">
            <v>9.08</v>
          </cell>
          <cell r="BF410">
            <v>0</v>
          </cell>
          <cell r="BG410">
            <v>75060</v>
          </cell>
          <cell r="BH410">
            <v>0</v>
          </cell>
          <cell r="BI410">
            <v>14.24</v>
          </cell>
          <cell r="BJ410">
            <v>0</v>
          </cell>
          <cell r="BK410">
            <v>99733</v>
          </cell>
          <cell r="BL410">
            <v>0</v>
          </cell>
          <cell r="BM410">
            <v>17180</v>
          </cell>
          <cell r="BN410">
            <v>0</v>
          </cell>
          <cell r="BO410">
            <v>13416.703576047568</v>
          </cell>
          <cell r="BP410">
            <v>8.7384469574190007</v>
          </cell>
          <cell r="BQ410">
            <v>19.465986394557824</v>
          </cell>
          <cell r="BR410">
            <v>0</v>
          </cell>
          <cell r="BS410">
            <v>171327.74931191764</v>
          </cell>
          <cell r="BT410">
            <v>0</v>
          </cell>
          <cell r="BU410">
            <v>13781.608209572718</v>
          </cell>
          <cell r="BW410">
            <v>10004.533176299274</v>
          </cell>
          <cell r="BY410">
            <v>13781.608209572718</v>
          </cell>
          <cell r="CA410">
            <v>99192.549311917639</v>
          </cell>
          <cell r="CC410">
            <v>19.677966101694913</v>
          </cell>
          <cell r="CD410">
            <v>0</v>
          </cell>
          <cell r="CE410">
            <v>194015.3103082169</v>
          </cell>
          <cell r="CF410">
            <v>0</v>
          </cell>
          <cell r="CG410">
            <v>14199.255090603052</v>
          </cell>
          <cell r="CH410">
            <v>0</v>
          </cell>
          <cell r="CI410">
            <v>15337.998752910662</v>
          </cell>
          <cell r="CJ410">
            <v>0</v>
          </cell>
          <cell r="CK410">
            <v>14199.255090603052</v>
          </cell>
          <cell r="CL410">
            <v>0</v>
          </cell>
          <cell r="CM410">
            <v>75513.56099629926</v>
          </cell>
          <cell r="CN410">
            <v>0</v>
          </cell>
          <cell r="CO410">
            <v>19.42517006802721</v>
          </cell>
          <cell r="CP410">
            <v>0</v>
          </cell>
          <cell r="CQ410">
            <v>201133.75785408143</v>
          </cell>
          <cell r="CS410">
            <v>14921.513999508052</v>
          </cell>
          <cell r="CU410">
            <v>12046.736027717878</v>
          </cell>
          <cell r="CW410">
            <v>14921.513999508052</v>
          </cell>
          <cell r="CY410">
            <v>49369.447545864532</v>
          </cell>
          <cell r="DA410">
            <v>20</v>
          </cell>
          <cell r="DB410">
            <v>0</v>
          </cell>
          <cell r="DC410">
            <v>189643</v>
          </cell>
          <cell r="DD410">
            <v>0</v>
          </cell>
          <cell r="DE410">
            <v>15116</v>
          </cell>
          <cell r="DF410">
            <v>0</v>
          </cell>
          <cell r="DG410">
            <v>23262</v>
          </cell>
          <cell r="DH410">
            <v>0</v>
          </cell>
          <cell r="DI410">
            <v>15116</v>
          </cell>
          <cell r="DJ410">
            <v>0</v>
          </cell>
          <cell r="DK410">
            <v>13346</v>
          </cell>
          <cell r="DL410">
            <v>0</v>
          </cell>
          <cell r="DM410">
            <v>20.707118990713326</v>
          </cell>
          <cell r="DN410">
            <v>0</v>
          </cell>
          <cell r="DO410">
            <v>212685</v>
          </cell>
          <cell r="DQ410">
            <v>17382</v>
          </cell>
          <cell r="DS410">
            <v>11620</v>
          </cell>
          <cell r="DU410">
            <v>17382</v>
          </cell>
          <cell r="DW410">
            <v>25889.379018345811</v>
          </cell>
          <cell r="DY410">
            <v>16.484641638225256</v>
          </cell>
          <cell r="DZ410">
            <v>0</v>
          </cell>
          <cell r="EA410">
            <v>174066</v>
          </cell>
          <cell r="EC410">
            <v>13723</v>
          </cell>
          <cell r="EE410">
            <v>12423</v>
          </cell>
          <cell r="EG410">
            <v>13723</v>
          </cell>
          <cell r="EI410">
            <v>13825.2</v>
          </cell>
          <cell r="EK410">
            <v>18.193771626297579</v>
          </cell>
          <cell r="EL410">
            <v>0</v>
          </cell>
          <cell r="EM410">
            <v>195869</v>
          </cell>
          <cell r="EN410">
            <v>0</v>
          </cell>
          <cell r="EO410">
            <v>15242</v>
          </cell>
          <cell r="EP410">
            <v>0</v>
          </cell>
          <cell r="EQ410">
            <v>11784</v>
          </cell>
          <cell r="ER410">
            <v>0</v>
          </cell>
          <cell r="ES410">
            <v>15242</v>
          </cell>
          <cell r="ET410">
            <v>0</v>
          </cell>
          <cell r="EU410">
            <v>31019.8</v>
          </cell>
          <cell r="EV410">
            <v>0</v>
          </cell>
          <cell r="EW410">
            <v>18.020394281486432</v>
          </cell>
          <cell r="EX410">
            <v>0</v>
          </cell>
          <cell r="EY410">
            <v>161410</v>
          </cell>
          <cell r="EZ410">
            <v>0</v>
          </cell>
          <cell r="FA410">
            <v>13397</v>
          </cell>
          <cell r="FB410">
            <v>0</v>
          </cell>
          <cell r="FC410">
            <v>35639</v>
          </cell>
          <cell r="FD410">
            <v>0</v>
          </cell>
          <cell r="FE410">
            <v>13397</v>
          </cell>
          <cell r="FF410">
            <v>0</v>
          </cell>
          <cell r="FG410">
            <v>5450.75</v>
          </cell>
          <cell r="FH410">
            <v>0</v>
          </cell>
          <cell r="FI410">
            <v>14</v>
          </cell>
          <cell r="FJ410">
            <v>0</v>
          </cell>
          <cell r="FK410">
            <v>139994</v>
          </cell>
          <cell r="FL410">
            <v>0</v>
          </cell>
          <cell r="FM410">
            <v>12463</v>
          </cell>
          <cell r="FN410">
            <v>0</v>
          </cell>
          <cell r="FO410">
            <v>0</v>
          </cell>
          <cell r="FQ410">
            <v>12463</v>
          </cell>
          <cell r="FS410">
            <v>5216.6732241963837</v>
          </cell>
          <cell r="FU410">
            <v>14.753472222222221</v>
          </cell>
          <cell r="FV410">
            <v>0</v>
          </cell>
          <cell r="FW410">
            <v>151583</v>
          </cell>
          <cell r="FX410">
            <v>0</v>
          </cell>
          <cell r="FY410">
            <v>13161</v>
          </cell>
          <cell r="FZ410">
            <v>0</v>
          </cell>
          <cell r="GA410">
            <v>0</v>
          </cell>
          <cell r="GB410">
            <v>0</v>
          </cell>
          <cell r="GC410">
            <v>13161</v>
          </cell>
          <cell r="GE410">
            <v>16589.718765079077</v>
          </cell>
          <cell r="GG410">
            <v>20</v>
          </cell>
          <cell r="GH410">
            <v>0</v>
          </cell>
          <cell r="GI410">
            <v>212221</v>
          </cell>
          <cell r="GJ410">
            <v>0</v>
          </cell>
          <cell r="GK410">
            <v>16053</v>
          </cell>
          <cell r="GL410">
            <v>0</v>
          </cell>
          <cell r="GM410">
            <v>25362</v>
          </cell>
          <cell r="GO410">
            <v>16053</v>
          </cell>
          <cell r="GQ410">
            <v>58338.879129546578</v>
          </cell>
          <cell r="HE410">
            <v>-755</v>
          </cell>
        </row>
        <row r="411">
          <cell r="A411">
            <v>760</v>
          </cell>
          <cell r="B411" t="str">
            <v>SILVER LAKE</v>
          </cell>
          <cell r="E411">
            <v>0</v>
          </cell>
          <cell r="F411">
            <v>0</v>
          </cell>
          <cell r="I411">
            <v>2.68</v>
          </cell>
          <cell r="J411">
            <v>16423</v>
          </cell>
          <cell r="K411">
            <v>0</v>
          </cell>
          <cell r="L411">
            <v>0</v>
          </cell>
          <cell r="O411">
            <v>4.17</v>
          </cell>
          <cell r="P411">
            <v>0</v>
          </cell>
          <cell r="Q411">
            <v>22028</v>
          </cell>
          <cell r="R411">
            <v>0</v>
          </cell>
          <cell r="S411">
            <v>6949</v>
          </cell>
          <cell r="U411">
            <v>1961</v>
          </cell>
          <cell r="V411">
            <v>0</v>
          </cell>
          <cell r="W411">
            <v>4.54</v>
          </cell>
          <cell r="X411">
            <v>0</v>
          </cell>
          <cell r="Y411">
            <v>30936</v>
          </cell>
          <cell r="Z411">
            <v>0</v>
          </cell>
          <cell r="AA411">
            <v>0</v>
          </cell>
          <cell r="AB411">
            <v>0</v>
          </cell>
          <cell r="AC411">
            <v>8908</v>
          </cell>
          <cell r="AD411">
            <v>0</v>
          </cell>
          <cell r="AE411">
            <v>0</v>
          </cell>
          <cell r="AF411">
            <v>7</v>
          </cell>
          <cell r="AG411">
            <v>0</v>
          </cell>
          <cell r="AH411">
            <v>49819</v>
          </cell>
          <cell r="AJ411">
            <v>0</v>
          </cell>
          <cell r="AL411">
            <v>24228</v>
          </cell>
          <cell r="AN411">
            <v>0</v>
          </cell>
          <cell r="AO411">
            <v>12.59</v>
          </cell>
          <cell r="AP411">
            <v>0</v>
          </cell>
          <cell r="AQ411">
            <v>85508</v>
          </cell>
          <cell r="AR411">
            <v>0</v>
          </cell>
          <cell r="AS411">
            <v>7088</v>
          </cell>
          <cell r="AT411">
            <v>0</v>
          </cell>
          <cell r="AU411">
            <v>50582</v>
          </cell>
          <cell r="AW411">
            <v>10.45</v>
          </cell>
          <cell r="AY411">
            <v>74078</v>
          </cell>
          <cell r="AZ411">
            <v>0</v>
          </cell>
          <cell r="BA411">
            <v>0</v>
          </cell>
          <cell r="BB411">
            <v>0</v>
          </cell>
          <cell r="BC411">
            <v>25787</v>
          </cell>
          <cell r="BD411">
            <v>37</v>
          </cell>
          <cell r="BE411">
            <v>6.71</v>
          </cell>
          <cell r="BF411">
            <v>0</v>
          </cell>
          <cell r="BG411">
            <v>50202</v>
          </cell>
          <cell r="BH411">
            <v>0</v>
          </cell>
          <cell r="BI411">
            <v>10.9</v>
          </cell>
          <cell r="BJ411">
            <v>0</v>
          </cell>
          <cell r="BK411">
            <v>85292</v>
          </cell>
          <cell r="BL411">
            <v>0</v>
          </cell>
          <cell r="BM411">
            <v>3249</v>
          </cell>
          <cell r="BN411">
            <v>0</v>
          </cell>
          <cell r="BO411">
            <v>10732.995816239039</v>
          </cell>
          <cell r="BP411">
            <v>6.9905185057396011</v>
          </cell>
          <cell r="BQ411">
            <v>16.989399293286219</v>
          </cell>
          <cell r="BR411">
            <v>0</v>
          </cell>
          <cell r="BS411">
            <v>142329.81176867962</v>
          </cell>
          <cell r="BT411">
            <v>0</v>
          </cell>
          <cell r="BU411">
            <v>12639.893911243144</v>
          </cell>
          <cell r="BW411">
            <v>0</v>
          </cell>
          <cell r="BY411">
            <v>12639.893911243144</v>
          </cell>
          <cell r="CA411">
            <v>78091.811768679618</v>
          </cell>
          <cell r="CC411">
            <v>18.058413609346175</v>
          </cell>
          <cell r="CD411">
            <v>0</v>
          </cell>
          <cell r="CE411">
            <v>161717.74052059848</v>
          </cell>
          <cell r="CF411">
            <v>0</v>
          </cell>
          <cell r="CG411">
            <v>13632.088542734167</v>
          </cell>
          <cell r="CH411">
            <v>0</v>
          </cell>
          <cell r="CI411">
            <v>4888.3275261324043</v>
          </cell>
          <cell r="CJ411">
            <v>0</v>
          </cell>
          <cell r="CK411">
            <v>13632.088542734167</v>
          </cell>
          <cell r="CL411">
            <v>0</v>
          </cell>
          <cell r="CM411">
            <v>67646.928751918866</v>
          </cell>
          <cell r="CN411">
            <v>0</v>
          </cell>
          <cell r="CO411">
            <v>21.732044898303656</v>
          </cell>
          <cell r="CP411">
            <v>0</v>
          </cell>
          <cell r="CQ411">
            <v>174484.3081272681</v>
          </cell>
          <cell r="CS411">
            <v>16002.688412524265</v>
          </cell>
          <cell r="CU411">
            <v>18779</v>
          </cell>
          <cell r="CW411">
            <v>16002.688412524265</v>
          </cell>
          <cell r="CY411">
            <v>47214.567606669618</v>
          </cell>
          <cell r="DA411">
            <v>22.939166284928998</v>
          </cell>
          <cell r="DB411">
            <v>0</v>
          </cell>
          <cell r="DC411">
            <v>227934</v>
          </cell>
          <cell r="DD411">
            <v>0</v>
          </cell>
          <cell r="DE411">
            <v>19451</v>
          </cell>
          <cell r="DF411">
            <v>0</v>
          </cell>
          <cell r="DG411">
            <v>0</v>
          </cell>
          <cell r="DH411">
            <v>0</v>
          </cell>
          <cell r="DI411">
            <v>19451</v>
          </cell>
          <cell r="DJ411">
            <v>0</v>
          </cell>
          <cell r="DK411">
            <v>68865</v>
          </cell>
          <cell r="DL411">
            <v>0</v>
          </cell>
          <cell r="DM411">
            <v>18.462897526501767</v>
          </cell>
          <cell r="DN411">
            <v>0</v>
          </cell>
          <cell r="DO411">
            <v>178361</v>
          </cell>
          <cell r="DQ411">
            <v>16487</v>
          </cell>
          <cell r="DS411">
            <v>0</v>
          </cell>
          <cell r="DU411">
            <v>16487</v>
          </cell>
          <cell r="DW411">
            <v>37176.442166306988</v>
          </cell>
          <cell r="DY411">
            <v>16.996587030716725</v>
          </cell>
          <cell r="DZ411">
            <v>0</v>
          </cell>
          <cell r="EA411">
            <v>147929</v>
          </cell>
          <cell r="EC411">
            <v>14285</v>
          </cell>
          <cell r="EE411">
            <v>10840</v>
          </cell>
          <cell r="EG411">
            <v>14285</v>
          </cell>
          <cell r="EI411">
            <v>21379.87674909276</v>
          </cell>
          <cell r="EK411">
            <v>15</v>
          </cell>
          <cell r="EL411">
            <v>0</v>
          </cell>
          <cell r="EM411">
            <v>133785</v>
          </cell>
          <cell r="EN411">
            <v>0</v>
          </cell>
          <cell r="EO411">
            <v>12502</v>
          </cell>
          <cell r="EP411">
            <v>0</v>
          </cell>
          <cell r="EQ411">
            <v>9268</v>
          </cell>
          <cell r="ER411">
            <v>0</v>
          </cell>
          <cell r="ES411">
            <v>12502</v>
          </cell>
          <cell r="ET411">
            <v>0</v>
          </cell>
          <cell r="EU411">
            <v>0</v>
          </cell>
          <cell r="EV411">
            <v>0</v>
          </cell>
          <cell r="EW411">
            <v>20.46712802768166</v>
          </cell>
          <cell r="EX411">
            <v>0</v>
          </cell>
          <cell r="EY411">
            <v>187341</v>
          </cell>
          <cell r="EZ411">
            <v>0</v>
          </cell>
          <cell r="FA411">
            <v>17835</v>
          </cell>
          <cell r="FB411">
            <v>0</v>
          </cell>
          <cell r="FC411">
            <v>4871</v>
          </cell>
          <cell r="FD411">
            <v>0</v>
          </cell>
          <cell r="FE411">
            <v>17835</v>
          </cell>
          <cell r="FF411">
            <v>0</v>
          </cell>
          <cell r="FG411">
            <v>53556</v>
          </cell>
          <cell r="FH411">
            <v>0</v>
          </cell>
          <cell r="FI411">
            <v>21.187074829931973</v>
          </cell>
          <cell r="FJ411">
            <v>0</v>
          </cell>
          <cell r="FK411">
            <v>201585</v>
          </cell>
          <cell r="FL411">
            <v>0</v>
          </cell>
          <cell r="FM411">
            <v>18914</v>
          </cell>
          <cell r="FN411">
            <v>0</v>
          </cell>
          <cell r="FO411">
            <v>0</v>
          </cell>
          <cell r="FQ411">
            <v>18914</v>
          </cell>
          <cell r="FS411">
            <v>26446.32962513758</v>
          </cell>
          <cell r="FU411">
            <v>26.158620689655173</v>
          </cell>
          <cell r="FV411">
            <v>0</v>
          </cell>
          <cell r="FW411">
            <v>241688</v>
          </cell>
          <cell r="FX411">
            <v>0</v>
          </cell>
          <cell r="FY411">
            <v>22454</v>
          </cell>
          <cell r="FZ411">
            <v>0</v>
          </cell>
          <cell r="GA411">
            <v>10340</v>
          </cell>
          <cell r="GB411">
            <v>0</v>
          </cell>
          <cell r="GC411">
            <v>22454</v>
          </cell>
          <cell r="GE411">
            <v>55546.191974885573</v>
          </cell>
          <cell r="GG411">
            <v>34.993377483443709</v>
          </cell>
          <cell r="GH411">
            <v>0</v>
          </cell>
          <cell r="GI411">
            <v>317293</v>
          </cell>
          <cell r="GJ411">
            <v>0</v>
          </cell>
          <cell r="GK411">
            <v>27417</v>
          </cell>
          <cell r="GL411">
            <v>0</v>
          </cell>
          <cell r="GM411">
            <v>48326</v>
          </cell>
          <cell r="GO411">
            <v>27417</v>
          </cell>
          <cell r="GQ411">
            <v>72738.397648163998</v>
          </cell>
          <cell r="HE411">
            <v>-760</v>
          </cell>
        </row>
        <row r="412">
          <cell r="A412">
            <v>763</v>
          </cell>
          <cell r="B412" t="str">
            <v>SOMERSET BERKLEY</v>
          </cell>
          <cell r="E412">
            <v>0</v>
          </cell>
          <cell r="F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L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Z412">
            <v>0</v>
          </cell>
          <cell r="BB412">
            <v>0</v>
          </cell>
          <cell r="BC412">
            <v>0</v>
          </cell>
          <cell r="BD412">
            <v>0</v>
          </cell>
          <cell r="BH412">
            <v>0</v>
          </cell>
          <cell r="BL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W412">
            <v>0</v>
          </cell>
          <cell r="BY412">
            <v>0</v>
          </cell>
          <cell r="CA412">
            <v>0</v>
          </cell>
          <cell r="CE412">
            <v>0</v>
          </cell>
          <cell r="CF412">
            <v>0</v>
          </cell>
          <cell r="CH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S412">
            <v>0</v>
          </cell>
          <cell r="CW412">
            <v>0</v>
          </cell>
          <cell r="CY412">
            <v>0</v>
          </cell>
          <cell r="DD412">
            <v>0</v>
          </cell>
          <cell r="DF412">
            <v>0</v>
          </cell>
          <cell r="DH412">
            <v>0</v>
          </cell>
          <cell r="DI412">
            <v>0</v>
          </cell>
          <cell r="DK412">
            <v>0</v>
          </cell>
          <cell r="DL412">
            <v>0</v>
          </cell>
          <cell r="DU412">
            <v>0</v>
          </cell>
          <cell r="DW412">
            <v>0</v>
          </cell>
          <cell r="EG412">
            <v>0</v>
          </cell>
          <cell r="EI412">
            <v>0</v>
          </cell>
          <cell r="EK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0</v>
          </cell>
          <cell r="EX412">
            <v>0</v>
          </cell>
          <cell r="EY412">
            <v>0</v>
          </cell>
          <cell r="EZ412">
            <v>0</v>
          </cell>
          <cell r="FA412">
            <v>0</v>
          </cell>
          <cell r="FB412">
            <v>0</v>
          </cell>
          <cell r="FC412">
            <v>0</v>
          </cell>
          <cell r="FD412">
            <v>0</v>
          </cell>
          <cell r="FE412">
            <v>0</v>
          </cell>
          <cell r="FF412">
            <v>0</v>
          </cell>
          <cell r="FG412">
            <v>0</v>
          </cell>
          <cell r="FH412">
            <v>0</v>
          </cell>
          <cell r="FI412">
            <v>0</v>
          </cell>
          <cell r="FJ412">
            <v>0</v>
          </cell>
          <cell r="FK412">
            <v>0</v>
          </cell>
          <cell r="FL412">
            <v>0</v>
          </cell>
          <cell r="FM412">
            <v>0</v>
          </cell>
          <cell r="FN412">
            <v>0</v>
          </cell>
          <cell r="FO412">
            <v>0</v>
          </cell>
          <cell r="FQ412">
            <v>0</v>
          </cell>
          <cell r="FS412">
            <v>0</v>
          </cell>
          <cell r="FU412">
            <v>0</v>
          </cell>
          <cell r="FV412">
            <v>0</v>
          </cell>
          <cell r="FW412">
            <v>0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E412">
            <v>0</v>
          </cell>
          <cell r="GG412">
            <v>0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0</v>
          </cell>
          <cell r="GM412">
            <v>0</v>
          </cell>
          <cell r="GO412">
            <v>0</v>
          </cell>
          <cell r="GQ412">
            <v>0</v>
          </cell>
          <cell r="HE412">
            <v>-763</v>
          </cell>
        </row>
        <row r="413">
          <cell r="A413">
            <v>765</v>
          </cell>
          <cell r="B413" t="str">
            <v>SOUTHERN BERKSHIRE</v>
          </cell>
          <cell r="E413">
            <v>0</v>
          </cell>
          <cell r="F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L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Z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0.06</v>
          </cell>
          <cell r="BF413">
            <v>0</v>
          </cell>
          <cell r="BG413">
            <v>493</v>
          </cell>
          <cell r="BH413">
            <v>0</v>
          </cell>
          <cell r="BL413">
            <v>0</v>
          </cell>
          <cell r="BN413">
            <v>0</v>
          </cell>
          <cell r="BO413">
            <v>90.47649365755224</v>
          </cell>
          <cell r="BP413">
            <v>5.8928337816965382E-2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W413">
            <v>0</v>
          </cell>
          <cell r="BY413">
            <v>0</v>
          </cell>
          <cell r="CA413">
            <v>197.2</v>
          </cell>
          <cell r="CE413">
            <v>0</v>
          </cell>
          <cell r="CF413">
            <v>0</v>
          </cell>
          <cell r="CH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S413">
            <v>0</v>
          </cell>
          <cell r="CW413">
            <v>0</v>
          </cell>
          <cell r="CY413">
            <v>1054</v>
          </cell>
          <cell r="DD413">
            <v>0</v>
          </cell>
          <cell r="DF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U413">
            <v>0</v>
          </cell>
          <cell r="DW413">
            <v>0</v>
          </cell>
          <cell r="EG413">
            <v>0</v>
          </cell>
          <cell r="EI413">
            <v>0</v>
          </cell>
          <cell r="EK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  <cell r="EZ413">
            <v>0</v>
          </cell>
          <cell r="FA413">
            <v>0</v>
          </cell>
          <cell r="FB413">
            <v>0</v>
          </cell>
          <cell r="FC413">
            <v>0</v>
          </cell>
          <cell r="FD413">
            <v>0</v>
          </cell>
          <cell r="FE413">
            <v>0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0</v>
          </cell>
          <cell r="FK413">
            <v>0</v>
          </cell>
          <cell r="FL413">
            <v>0</v>
          </cell>
          <cell r="FM413">
            <v>0</v>
          </cell>
          <cell r="FN413">
            <v>0</v>
          </cell>
          <cell r="FO413">
            <v>0</v>
          </cell>
          <cell r="FQ413">
            <v>0</v>
          </cell>
          <cell r="FS413">
            <v>0</v>
          </cell>
          <cell r="FU413">
            <v>1</v>
          </cell>
          <cell r="FV413">
            <v>0</v>
          </cell>
          <cell r="FW413">
            <v>16439</v>
          </cell>
          <cell r="FX413">
            <v>0</v>
          </cell>
          <cell r="FY413">
            <v>893</v>
          </cell>
          <cell r="FZ413">
            <v>0</v>
          </cell>
          <cell r="GA413">
            <v>0</v>
          </cell>
          <cell r="GB413">
            <v>0</v>
          </cell>
          <cell r="GC413">
            <v>893</v>
          </cell>
          <cell r="GE413">
            <v>16004.834975814487</v>
          </cell>
          <cell r="GG413">
            <v>0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0</v>
          </cell>
          <cell r="GM413">
            <v>0</v>
          </cell>
          <cell r="GO413">
            <v>0</v>
          </cell>
          <cell r="GQ413">
            <v>0</v>
          </cell>
          <cell r="HE413">
            <v>-765</v>
          </cell>
        </row>
        <row r="414">
          <cell r="A414">
            <v>766</v>
          </cell>
          <cell r="B414" t="str">
            <v>SOUTHWICK TOLLAND</v>
          </cell>
          <cell r="E414">
            <v>0</v>
          </cell>
          <cell r="F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L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W414">
            <v>1.84</v>
          </cell>
          <cell r="AY414">
            <v>12965</v>
          </cell>
          <cell r="AZ414">
            <v>0</v>
          </cell>
          <cell r="BA414">
            <v>0</v>
          </cell>
          <cell r="BB414">
            <v>0</v>
          </cell>
          <cell r="BC414">
            <v>11542</v>
          </cell>
          <cell r="BD414">
            <v>17</v>
          </cell>
          <cell r="BE414">
            <v>3</v>
          </cell>
          <cell r="BF414">
            <v>0</v>
          </cell>
          <cell r="BG414">
            <v>20448</v>
          </cell>
          <cell r="BH414">
            <v>0</v>
          </cell>
          <cell r="BI414">
            <v>2.98</v>
          </cell>
          <cell r="BJ414">
            <v>0</v>
          </cell>
          <cell r="BK414">
            <v>20306</v>
          </cell>
          <cell r="BL414">
            <v>0</v>
          </cell>
          <cell r="BM414">
            <v>0</v>
          </cell>
          <cell r="BN414">
            <v>0</v>
          </cell>
          <cell r="BO414">
            <v>2959.5417759693837</v>
          </cell>
          <cell r="BP414">
            <v>1.9275821874562098</v>
          </cell>
          <cell r="BQ414">
            <v>2</v>
          </cell>
          <cell r="BR414">
            <v>0</v>
          </cell>
          <cell r="BS414">
            <v>14359.606976861727</v>
          </cell>
          <cell r="BT414">
            <v>0</v>
          </cell>
          <cell r="BU414">
            <v>1484.675561436688</v>
          </cell>
          <cell r="BW414">
            <v>0</v>
          </cell>
          <cell r="BY414">
            <v>1484.675561436688</v>
          </cell>
          <cell r="CA414">
            <v>2993.2</v>
          </cell>
          <cell r="CC414">
            <v>2</v>
          </cell>
          <cell r="CD414">
            <v>0</v>
          </cell>
          <cell r="CE414">
            <v>16115.629926033709</v>
          </cell>
          <cell r="CF414">
            <v>0</v>
          </cell>
          <cell r="CG414">
            <v>1543.1550866981931</v>
          </cell>
          <cell r="CH414">
            <v>0</v>
          </cell>
          <cell r="CI414">
            <v>0</v>
          </cell>
          <cell r="CJ414">
            <v>0</v>
          </cell>
          <cell r="CK414">
            <v>1543.1550866981931</v>
          </cell>
          <cell r="CL414">
            <v>0</v>
          </cell>
          <cell r="CM414">
            <v>1756.022949171982</v>
          </cell>
          <cell r="CN414">
            <v>0</v>
          </cell>
          <cell r="CS414">
            <v>0</v>
          </cell>
          <cell r="CW414">
            <v>0</v>
          </cell>
          <cell r="CY414">
            <v>50560.928911792886</v>
          </cell>
          <cell r="DA414">
            <v>3</v>
          </cell>
          <cell r="DB414">
            <v>0</v>
          </cell>
          <cell r="DC414">
            <v>27214</v>
          </cell>
          <cell r="DD414">
            <v>0</v>
          </cell>
          <cell r="DE414">
            <v>2515</v>
          </cell>
          <cell r="DF414">
            <v>0</v>
          </cell>
          <cell r="DG414">
            <v>0</v>
          </cell>
          <cell r="DH414">
            <v>0</v>
          </cell>
          <cell r="DI414">
            <v>2515</v>
          </cell>
          <cell r="DJ414">
            <v>0</v>
          </cell>
          <cell r="DK414">
            <v>27916</v>
          </cell>
          <cell r="DL414">
            <v>0</v>
          </cell>
          <cell r="DM414">
            <v>2</v>
          </cell>
          <cell r="DN414">
            <v>0</v>
          </cell>
          <cell r="DO414">
            <v>18026</v>
          </cell>
          <cell r="DQ414">
            <v>1771</v>
          </cell>
          <cell r="DS414">
            <v>0</v>
          </cell>
          <cell r="DU414">
            <v>1771</v>
          </cell>
          <cell r="DW414">
            <v>16328.4</v>
          </cell>
          <cell r="DY414">
            <v>3</v>
          </cell>
          <cell r="DZ414">
            <v>0</v>
          </cell>
          <cell r="EA414">
            <v>27035</v>
          </cell>
          <cell r="EC414">
            <v>2668</v>
          </cell>
          <cell r="EE414">
            <v>0</v>
          </cell>
          <cell r="EG414">
            <v>2668</v>
          </cell>
          <cell r="EI414">
            <v>19894.599999999999</v>
          </cell>
          <cell r="EK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  <cell r="ER414">
            <v>0</v>
          </cell>
          <cell r="ES414">
            <v>0</v>
          </cell>
          <cell r="ET414">
            <v>0</v>
          </cell>
          <cell r="EU414">
            <v>5405.4</v>
          </cell>
          <cell r="EV414">
            <v>0</v>
          </cell>
          <cell r="EW414">
            <v>0</v>
          </cell>
          <cell r="EX414">
            <v>0</v>
          </cell>
          <cell r="EY414">
            <v>0</v>
          </cell>
          <cell r="EZ414">
            <v>0</v>
          </cell>
          <cell r="FA414">
            <v>0</v>
          </cell>
          <cell r="FB414">
            <v>0</v>
          </cell>
          <cell r="FC414">
            <v>0</v>
          </cell>
          <cell r="FD414">
            <v>0</v>
          </cell>
          <cell r="FE414">
            <v>0</v>
          </cell>
          <cell r="FF414">
            <v>0</v>
          </cell>
          <cell r="FG414">
            <v>3603.6</v>
          </cell>
          <cell r="FH414">
            <v>0</v>
          </cell>
          <cell r="FI414">
            <v>3</v>
          </cell>
          <cell r="FJ414">
            <v>0</v>
          </cell>
          <cell r="FK414">
            <v>21190</v>
          </cell>
          <cell r="FL414">
            <v>0</v>
          </cell>
          <cell r="FM414">
            <v>1760</v>
          </cell>
          <cell r="FN414">
            <v>0</v>
          </cell>
          <cell r="FO414">
            <v>11475</v>
          </cell>
          <cell r="FQ414">
            <v>1760</v>
          </cell>
          <cell r="FS414">
            <v>20280.017542672362</v>
          </cell>
          <cell r="FU414">
            <v>3</v>
          </cell>
          <cell r="FV414">
            <v>0</v>
          </cell>
          <cell r="FW414">
            <v>32883</v>
          </cell>
          <cell r="FX414">
            <v>0</v>
          </cell>
          <cell r="FY414">
            <v>2658</v>
          </cell>
          <cell r="FZ414">
            <v>0</v>
          </cell>
          <cell r="GA414">
            <v>0</v>
          </cell>
          <cell r="GB414">
            <v>0</v>
          </cell>
          <cell r="GC414">
            <v>2658</v>
          </cell>
          <cell r="GE414">
            <v>16541.76949063666</v>
          </cell>
          <cell r="GG414">
            <v>3.5</v>
          </cell>
          <cell r="GH414">
            <v>0</v>
          </cell>
          <cell r="GI414">
            <v>41032</v>
          </cell>
          <cell r="GJ414">
            <v>0</v>
          </cell>
          <cell r="GK414">
            <v>3113</v>
          </cell>
          <cell r="GL414">
            <v>0</v>
          </cell>
          <cell r="GM414">
            <v>0</v>
          </cell>
          <cell r="GO414">
            <v>3113</v>
          </cell>
          <cell r="GQ414">
            <v>7840.026485482289</v>
          </cell>
          <cell r="HE414">
            <v>-766</v>
          </cell>
        </row>
        <row r="415">
          <cell r="A415">
            <v>767</v>
          </cell>
          <cell r="B415" t="str">
            <v>SPENCER EAST BROOKFIELD</v>
          </cell>
          <cell r="E415">
            <v>0</v>
          </cell>
          <cell r="F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2.6</v>
          </cell>
          <cell r="X415">
            <v>0</v>
          </cell>
          <cell r="Y415">
            <v>9438</v>
          </cell>
          <cell r="Z415">
            <v>19348</v>
          </cell>
          <cell r="AA415">
            <v>5899</v>
          </cell>
          <cell r="AB415">
            <v>0</v>
          </cell>
          <cell r="AC415">
            <v>9438</v>
          </cell>
          <cell r="AD415">
            <v>19348</v>
          </cell>
          <cell r="AE415">
            <v>0</v>
          </cell>
          <cell r="AF415">
            <v>7.56</v>
          </cell>
          <cell r="AG415">
            <v>0</v>
          </cell>
          <cell r="AH415">
            <v>45715</v>
          </cell>
          <cell r="AJ415">
            <v>0</v>
          </cell>
          <cell r="AL415">
            <v>61288</v>
          </cell>
          <cell r="AN415">
            <v>0</v>
          </cell>
          <cell r="AO415">
            <v>5.88</v>
          </cell>
          <cell r="AP415">
            <v>0</v>
          </cell>
          <cell r="AQ415">
            <v>40960</v>
          </cell>
          <cell r="AR415">
            <v>0</v>
          </cell>
          <cell r="AS415">
            <v>0</v>
          </cell>
          <cell r="AT415">
            <v>0</v>
          </cell>
          <cell r="AU415">
            <v>37150</v>
          </cell>
          <cell r="AW415">
            <v>5</v>
          </cell>
          <cell r="AY415">
            <v>37835</v>
          </cell>
          <cell r="AZ415">
            <v>0</v>
          </cell>
          <cell r="BA415">
            <v>0</v>
          </cell>
          <cell r="BB415">
            <v>0</v>
          </cell>
          <cell r="BC415">
            <v>19807</v>
          </cell>
          <cell r="BD415">
            <v>29</v>
          </cell>
          <cell r="BE415">
            <v>3</v>
          </cell>
          <cell r="BF415">
            <v>0</v>
          </cell>
          <cell r="BG415">
            <v>22221</v>
          </cell>
          <cell r="BH415">
            <v>0</v>
          </cell>
          <cell r="BI415">
            <v>4.9400000000000004</v>
          </cell>
          <cell r="BJ415">
            <v>0</v>
          </cell>
          <cell r="BK415">
            <v>37657</v>
          </cell>
          <cell r="BL415">
            <v>0</v>
          </cell>
          <cell r="BM415">
            <v>0</v>
          </cell>
          <cell r="BN415">
            <v>0</v>
          </cell>
          <cell r="BO415">
            <v>4721.417025348127</v>
          </cell>
          <cell r="BP415">
            <v>3.0751109619441195</v>
          </cell>
          <cell r="BQ415">
            <v>3</v>
          </cell>
          <cell r="BR415">
            <v>0</v>
          </cell>
          <cell r="BS415">
            <v>20395.022132111408</v>
          </cell>
          <cell r="BT415">
            <v>0</v>
          </cell>
          <cell r="BU415">
            <v>2244</v>
          </cell>
          <cell r="BW415">
            <v>0</v>
          </cell>
          <cell r="BY415">
            <v>2244</v>
          </cell>
          <cell r="CA415">
            <v>9261.6</v>
          </cell>
          <cell r="CC415">
            <v>7</v>
          </cell>
          <cell r="CD415">
            <v>0</v>
          </cell>
          <cell r="CE415">
            <v>59428</v>
          </cell>
          <cell r="CF415">
            <v>0</v>
          </cell>
          <cell r="CG415">
            <v>5432</v>
          </cell>
          <cell r="CH415">
            <v>0</v>
          </cell>
          <cell r="CI415">
            <v>0</v>
          </cell>
          <cell r="CJ415">
            <v>0</v>
          </cell>
          <cell r="CK415">
            <v>5432</v>
          </cell>
          <cell r="CL415">
            <v>0</v>
          </cell>
          <cell r="CM415">
            <v>45206.977867888592</v>
          </cell>
          <cell r="CN415">
            <v>0</v>
          </cell>
          <cell r="CO415">
            <v>8.8114478114478114</v>
          </cell>
          <cell r="CP415">
            <v>0</v>
          </cell>
          <cell r="CQ415">
            <v>86568.928911792886</v>
          </cell>
          <cell r="CS415">
            <v>7114.4290060657913</v>
          </cell>
          <cell r="CU415">
            <v>0</v>
          </cell>
          <cell r="CW415">
            <v>7114.4290060657913</v>
          </cell>
          <cell r="CY415">
            <v>0</v>
          </cell>
          <cell r="DA415">
            <v>4</v>
          </cell>
          <cell r="DB415">
            <v>0</v>
          </cell>
          <cell r="DC415">
            <v>35108</v>
          </cell>
          <cell r="DD415">
            <v>0</v>
          </cell>
          <cell r="DE415">
            <v>3396</v>
          </cell>
          <cell r="DF415">
            <v>0</v>
          </cell>
          <cell r="DG415">
            <v>0</v>
          </cell>
          <cell r="DH415">
            <v>0</v>
          </cell>
          <cell r="DI415">
            <v>3396</v>
          </cell>
          <cell r="DJ415">
            <v>0</v>
          </cell>
          <cell r="DK415">
            <v>31898</v>
          </cell>
          <cell r="DL415">
            <v>0</v>
          </cell>
          <cell r="DM415">
            <v>8</v>
          </cell>
          <cell r="DN415">
            <v>0</v>
          </cell>
          <cell r="DO415">
            <v>83856</v>
          </cell>
          <cell r="DQ415">
            <v>7104</v>
          </cell>
          <cell r="DS415">
            <v>0</v>
          </cell>
          <cell r="DU415">
            <v>7104</v>
          </cell>
          <cell r="DW415">
            <v>59604.371564717156</v>
          </cell>
          <cell r="DY415">
            <v>8.0950819672131153</v>
          </cell>
          <cell r="DZ415">
            <v>0</v>
          </cell>
          <cell r="EA415">
            <v>78913</v>
          </cell>
          <cell r="EC415">
            <v>7197</v>
          </cell>
          <cell r="EE415">
            <v>0</v>
          </cell>
          <cell r="EG415">
            <v>7197</v>
          </cell>
          <cell r="EI415">
            <v>29248.799999999999</v>
          </cell>
          <cell r="EK415">
            <v>9</v>
          </cell>
          <cell r="EL415">
            <v>0</v>
          </cell>
          <cell r="EM415">
            <v>96018</v>
          </cell>
          <cell r="EN415">
            <v>0</v>
          </cell>
          <cell r="EO415">
            <v>8037</v>
          </cell>
          <cell r="EP415">
            <v>0</v>
          </cell>
          <cell r="EQ415">
            <v>0</v>
          </cell>
          <cell r="ER415">
            <v>0</v>
          </cell>
          <cell r="ES415">
            <v>8037</v>
          </cell>
          <cell r="ET415">
            <v>0</v>
          </cell>
          <cell r="EU415">
            <v>36604.199999999997</v>
          </cell>
          <cell r="EV415">
            <v>0</v>
          </cell>
          <cell r="EW415">
            <v>9</v>
          </cell>
          <cell r="EX415">
            <v>0</v>
          </cell>
          <cell r="EY415">
            <v>92678</v>
          </cell>
          <cell r="EZ415">
            <v>0</v>
          </cell>
          <cell r="FA415">
            <v>8017</v>
          </cell>
          <cell r="FB415">
            <v>0</v>
          </cell>
          <cell r="FC415">
            <v>0</v>
          </cell>
          <cell r="FD415">
            <v>0</v>
          </cell>
          <cell r="FE415">
            <v>8017</v>
          </cell>
          <cell r="FF415">
            <v>0</v>
          </cell>
          <cell r="FG415">
            <v>4276.25</v>
          </cell>
          <cell r="FH415">
            <v>0</v>
          </cell>
          <cell r="FI415">
            <v>8.5</v>
          </cell>
          <cell r="FJ415">
            <v>0</v>
          </cell>
          <cell r="FK415">
            <v>89999</v>
          </cell>
          <cell r="FL415">
            <v>0</v>
          </cell>
          <cell r="FM415">
            <v>7591</v>
          </cell>
          <cell r="FN415">
            <v>0</v>
          </cell>
          <cell r="FO415">
            <v>0</v>
          </cell>
          <cell r="FQ415">
            <v>7591</v>
          </cell>
          <cell r="FS415">
            <v>4092.6109021638831</v>
          </cell>
          <cell r="FU415">
            <v>6.2810591793642638</v>
          </cell>
          <cell r="FV415">
            <v>0</v>
          </cell>
          <cell r="FW415">
            <v>61272</v>
          </cell>
          <cell r="FX415">
            <v>0</v>
          </cell>
          <cell r="FY415">
            <v>5609</v>
          </cell>
          <cell r="FZ415">
            <v>0</v>
          </cell>
          <cell r="GA415">
            <v>0</v>
          </cell>
          <cell r="GB415">
            <v>0</v>
          </cell>
          <cell r="GC415">
            <v>5609</v>
          </cell>
          <cell r="GE415">
            <v>4163.3113671954925</v>
          </cell>
          <cell r="GG415">
            <v>5.3847008955471978</v>
          </cell>
          <cell r="GH415">
            <v>0</v>
          </cell>
          <cell r="GI415">
            <v>47626</v>
          </cell>
          <cell r="GJ415">
            <v>0</v>
          </cell>
          <cell r="GK415">
            <v>4808</v>
          </cell>
          <cell r="GL415">
            <v>0</v>
          </cell>
          <cell r="GM415">
            <v>0</v>
          </cell>
          <cell r="GO415">
            <v>4808</v>
          </cell>
          <cell r="GQ415">
            <v>0</v>
          </cell>
          <cell r="HE415">
            <v>-767</v>
          </cell>
        </row>
        <row r="416">
          <cell r="A416">
            <v>770</v>
          </cell>
          <cell r="B416" t="str">
            <v>TANTASQUA</v>
          </cell>
          <cell r="E416">
            <v>0</v>
          </cell>
          <cell r="F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157948</v>
          </cell>
          <cell r="Q416">
            <v>0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L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Z416">
            <v>0</v>
          </cell>
          <cell r="BB416">
            <v>0</v>
          </cell>
          <cell r="BC416">
            <v>0</v>
          </cell>
          <cell r="BD416">
            <v>0</v>
          </cell>
          <cell r="BH416">
            <v>0</v>
          </cell>
          <cell r="BL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W416">
            <v>0</v>
          </cell>
          <cell r="BY416">
            <v>0</v>
          </cell>
          <cell r="CA416">
            <v>0</v>
          </cell>
          <cell r="CE416">
            <v>0</v>
          </cell>
          <cell r="CF416">
            <v>0</v>
          </cell>
          <cell r="CH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S416">
            <v>0</v>
          </cell>
          <cell r="CW416">
            <v>0</v>
          </cell>
          <cell r="CY416">
            <v>33875</v>
          </cell>
          <cell r="DD416">
            <v>0</v>
          </cell>
          <cell r="DF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U416">
            <v>0</v>
          </cell>
          <cell r="DW416">
            <v>0</v>
          </cell>
          <cell r="EG416">
            <v>0</v>
          </cell>
          <cell r="EI416">
            <v>0</v>
          </cell>
          <cell r="EK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0</v>
          </cell>
          <cell r="EX416">
            <v>0</v>
          </cell>
          <cell r="EY416">
            <v>0</v>
          </cell>
          <cell r="EZ416">
            <v>0</v>
          </cell>
          <cell r="FA416">
            <v>0</v>
          </cell>
          <cell r="FB416">
            <v>0</v>
          </cell>
          <cell r="FC416">
            <v>0</v>
          </cell>
          <cell r="FD416">
            <v>0</v>
          </cell>
          <cell r="FE416">
            <v>0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M416">
            <v>0</v>
          </cell>
          <cell r="FN416">
            <v>0</v>
          </cell>
          <cell r="FO416">
            <v>0</v>
          </cell>
          <cell r="FQ416">
            <v>0</v>
          </cell>
          <cell r="FS416">
            <v>0</v>
          </cell>
          <cell r="FU416">
            <v>0</v>
          </cell>
          <cell r="FV416">
            <v>0</v>
          </cell>
          <cell r="FW416">
            <v>0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E416">
            <v>0</v>
          </cell>
          <cell r="GG416">
            <v>0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0</v>
          </cell>
          <cell r="GM416">
            <v>0</v>
          </cell>
          <cell r="GO416">
            <v>0</v>
          </cell>
          <cell r="GQ416">
            <v>0</v>
          </cell>
          <cell r="HE416">
            <v>-770</v>
          </cell>
        </row>
        <row r="417">
          <cell r="A417">
            <v>773</v>
          </cell>
          <cell r="B417" t="str">
            <v>TRITON</v>
          </cell>
          <cell r="E417">
            <v>0</v>
          </cell>
          <cell r="F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2173</v>
          </cell>
          <cell r="Q417">
            <v>0</v>
          </cell>
          <cell r="R417">
            <v>0</v>
          </cell>
          <cell r="S417">
            <v>0</v>
          </cell>
          <cell r="U417">
            <v>0</v>
          </cell>
          <cell r="V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F417">
            <v>31.15</v>
          </cell>
          <cell r="AG417">
            <v>0</v>
          </cell>
          <cell r="AH417">
            <v>128828</v>
          </cell>
          <cell r="AJ417">
            <v>46795</v>
          </cell>
          <cell r="AL417">
            <v>128828</v>
          </cell>
          <cell r="AN417">
            <v>0</v>
          </cell>
          <cell r="AO417">
            <v>40.49</v>
          </cell>
          <cell r="AP417">
            <v>0</v>
          </cell>
          <cell r="AQ417">
            <v>260346</v>
          </cell>
          <cell r="AR417">
            <v>0</v>
          </cell>
          <cell r="AS417">
            <v>13528</v>
          </cell>
          <cell r="AT417">
            <v>0</v>
          </cell>
          <cell r="AU417">
            <v>208815</v>
          </cell>
          <cell r="AW417">
            <v>42.63</v>
          </cell>
          <cell r="AY417">
            <v>311414</v>
          </cell>
          <cell r="AZ417">
            <v>0</v>
          </cell>
          <cell r="BA417">
            <v>0</v>
          </cell>
          <cell r="BB417">
            <v>0</v>
          </cell>
          <cell r="BC417">
            <v>161585</v>
          </cell>
          <cell r="BD417">
            <v>236</v>
          </cell>
          <cell r="BE417">
            <v>48.83</v>
          </cell>
          <cell r="BF417">
            <v>0</v>
          </cell>
          <cell r="BG417">
            <v>369693</v>
          </cell>
          <cell r="BH417">
            <v>0</v>
          </cell>
          <cell r="BI417">
            <v>53.7</v>
          </cell>
          <cell r="BJ417">
            <v>0</v>
          </cell>
          <cell r="BK417">
            <v>342391</v>
          </cell>
          <cell r="BL417">
            <v>0</v>
          </cell>
          <cell r="BM417">
            <v>0</v>
          </cell>
          <cell r="BN417">
            <v>0</v>
          </cell>
          <cell r="BO417">
            <v>16943.573953896695</v>
          </cell>
          <cell r="BP417">
            <v>11.035536518043955</v>
          </cell>
          <cell r="BQ417">
            <v>50</v>
          </cell>
          <cell r="BR417">
            <v>0</v>
          </cell>
          <cell r="BS417">
            <v>349323.03753476398</v>
          </cell>
          <cell r="BT417">
            <v>0</v>
          </cell>
          <cell r="BU417">
            <v>36652</v>
          </cell>
          <cell r="BW417">
            <v>7877.0415823421217</v>
          </cell>
          <cell r="BY417">
            <v>36652</v>
          </cell>
          <cell r="CA417">
            <v>30243.637534763977</v>
          </cell>
          <cell r="CC417">
            <v>52.370629370629374</v>
          </cell>
          <cell r="CD417">
            <v>0</v>
          </cell>
          <cell r="CE417">
            <v>401159.02097902098</v>
          </cell>
          <cell r="CF417">
            <v>0</v>
          </cell>
          <cell r="CG417">
            <v>40639.608391608395</v>
          </cell>
          <cell r="CH417">
            <v>0</v>
          </cell>
          <cell r="CI417">
            <v>0</v>
          </cell>
          <cell r="CJ417">
            <v>0</v>
          </cell>
          <cell r="CK417">
            <v>40639.608391608395</v>
          </cell>
          <cell r="CL417">
            <v>0</v>
          </cell>
          <cell r="CM417">
            <v>55994.983444256999</v>
          </cell>
          <cell r="CN417">
            <v>0</v>
          </cell>
          <cell r="CO417">
            <v>49.625874125874127</v>
          </cell>
          <cell r="CP417">
            <v>0</v>
          </cell>
          <cell r="CQ417">
            <v>364402.30069930071</v>
          </cell>
          <cell r="CS417">
            <v>39435.583916083917</v>
          </cell>
          <cell r="CU417">
            <v>8305</v>
          </cell>
          <cell r="CW417">
            <v>39435.583916083917</v>
          </cell>
          <cell r="CY417">
            <v>33910.234335767454</v>
          </cell>
          <cell r="DA417">
            <v>49.933797909407666</v>
          </cell>
          <cell r="DB417">
            <v>0</v>
          </cell>
          <cell r="DC417">
            <v>405013</v>
          </cell>
          <cell r="DD417">
            <v>0</v>
          </cell>
          <cell r="DE417">
            <v>42394</v>
          </cell>
          <cell r="DF417">
            <v>0</v>
          </cell>
          <cell r="DG417">
            <v>0</v>
          </cell>
          <cell r="DH417">
            <v>0</v>
          </cell>
          <cell r="DI417">
            <v>42394</v>
          </cell>
          <cell r="DJ417">
            <v>0</v>
          </cell>
          <cell r="DK417">
            <v>61345</v>
          </cell>
          <cell r="DL417">
            <v>0</v>
          </cell>
          <cell r="DM417">
            <v>50.190782353313793</v>
          </cell>
          <cell r="DN417">
            <v>0</v>
          </cell>
          <cell r="DO417">
            <v>440149</v>
          </cell>
          <cell r="DQ417">
            <v>44713</v>
          </cell>
          <cell r="DS417">
            <v>0</v>
          </cell>
          <cell r="DU417">
            <v>44713</v>
          </cell>
          <cell r="DW417">
            <v>59502.41958041957</v>
          </cell>
          <cell r="DY417">
            <v>46.614840989399298</v>
          </cell>
          <cell r="DZ417">
            <v>0</v>
          </cell>
          <cell r="EA417">
            <v>413671</v>
          </cell>
          <cell r="EC417">
            <v>41628</v>
          </cell>
          <cell r="EE417">
            <v>0</v>
          </cell>
          <cell r="EG417">
            <v>41628</v>
          </cell>
          <cell r="EI417">
            <v>37325.879720279714</v>
          </cell>
          <cell r="EK417">
            <v>38.567599067599069</v>
          </cell>
          <cell r="EL417">
            <v>0</v>
          </cell>
          <cell r="EM417">
            <v>340971</v>
          </cell>
          <cell r="EN417">
            <v>35864</v>
          </cell>
          <cell r="EO417">
            <v>33957</v>
          </cell>
          <cell r="EP417">
            <v>3572</v>
          </cell>
          <cell r="EQ417">
            <v>5343</v>
          </cell>
          <cell r="ER417">
            <v>0</v>
          </cell>
          <cell r="ES417">
            <v>33957</v>
          </cell>
          <cell r="ET417">
            <v>3572</v>
          </cell>
          <cell r="EU417">
            <v>14054.4</v>
          </cell>
          <cell r="EV417">
            <v>0</v>
          </cell>
          <cell r="EW417">
            <v>45.219081272084807</v>
          </cell>
          <cell r="EX417">
            <v>0</v>
          </cell>
          <cell r="EY417">
            <v>416740</v>
          </cell>
          <cell r="EZ417">
            <v>0</v>
          </cell>
          <cell r="FA417">
            <v>40381</v>
          </cell>
          <cell r="FB417">
            <v>0</v>
          </cell>
          <cell r="FC417">
            <v>0</v>
          </cell>
          <cell r="FD417">
            <v>0</v>
          </cell>
          <cell r="FE417">
            <v>40381</v>
          </cell>
          <cell r="FF417">
            <v>0</v>
          </cell>
          <cell r="FG417">
            <v>111633</v>
          </cell>
          <cell r="FH417">
            <v>0</v>
          </cell>
          <cell r="FI417">
            <v>46.554006968641112</v>
          </cell>
          <cell r="FJ417">
            <v>0</v>
          </cell>
          <cell r="FK417">
            <v>457253</v>
          </cell>
          <cell r="FL417">
            <v>0</v>
          </cell>
          <cell r="FM417">
            <v>41573</v>
          </cell>
          <cell r="FN417">
            <v>0</v>
          </cell>
          <cell r="FO417">
            <v>0</v>
          </cell>
          <cell r="FQ417">
            <v>41573</v>
          </cell>
          <cell r="FS417">
            <v>31159.112842905601</v>
          </cell>
          <cell r="FU417">
            <v>43.047945205479451</v>
          </cell>
          <cell r="FV417">
            <v>0</v>
          </cell>
          <cell r="FW417">
            <v>429856</v>
          </cell>
          <cell r="FX417">
            <v>0</v>
          </cell>
          <cell r="FY417">
            <v>37550</v>
          </cell>
          <cell r="FZ417">
            <v>0</v>
          </cell>
          <cell r="GA417">
            <v>11116</v>
          </cell>
          <cell r="GB417">
            <v>0</v>
          </cell>
          <cell r="GC417">
            <v>37550</v>
          </cell>
          <cell r="GE417">
            <v>28302.728582299107</v>
          </cell>
          <cell r="GG417">
            <v>51.816129032258061</v>
          </cell>
          <cell r="GH417">
            <v>0</v>
          </cell>
          <cell r="GI417">
            <v>565034</v>
          </cell>
          <cell r="GJ417">
            <v>0</v>
          </cell>
          <cell r="GK417">
            <v>46272</v>
          </cell>
          <cell r="GL417">
            <v>0</v>
          </cell>
          <cell r="GM417">
            <v>0</v>
          </cell>
          <cell r="GO417">
            <v>46272</v>
          </cell>
          <cell r="GQ417">
            <v>130052.65679893544</v>
          </cell>
          <cell r="HE417">
            <v>-773</v>
          </cell>
        </row>
        <row r="418">
          <cell r="A418">
            <v>774</v>
          </cell>
          <cell r="B418" t="str">
            <v>UPISLAND</v>
          </cell>
          <cell r="E418">
            <v>0</v>
          </cell>
          <cell r="F418">
            <v>0</v>
          </cell>
          <cell r="I418">
            <v>40.18</v>
          </cell>
          <cell r="J418">
            <v>315895</v>
          </cell>
          <cell r="K418">
            <v>0</v>
          </cell>
          <cell r="L418">
            <v>0</v>
          </cell>
          <cell r="O418">
            <v>48.49</v>
          </cell>
          <cell r="P418">
            <v>60541.27</v>
          </cell>
          <cell r="Q418">
            <v>411611.73</v>
          </cell>
          <cell r="R418">
            <v>0</v>
          </cell>
          <cell r="S418">
            <v>20312</v>
          </cell>
          <cell r="U418">
            <v>368408</v>
          </cell>
          <cell r="V418">
            <v>0</v>
          </cell>
          <cell r="W418">
            <v>40.47</v>
          </cell>
          <cell r="X418">
            <v>0</v>
          </cell>
          <cell r="Y418">
            <v>437764</v>
          </cell>
          <cell r="Z418">
            <v>0</v>
          </cell>
          <cell r="AA418">
            <v>0</v>
          </cell>
          <cell r="AB418">
            <v>0</v>
          </cell>
          <cell r="AC418">
            <v>26152.27</v>
          </cell>
          <cell r="AD418">
            <v>0</v>
          </cell>
          <cell r="AE418">
            <v>175114</v>
          </cell>
          <cell r="AF418">
            <v>38.450000000000003</v>
          </cell>
          <cell r="AG418">
            <v>0</v>
          </cell>
          <cell r="AH418">
            <v>442560</v>
          </cell>
          <cell r="AJ418">
            <v>0</v>
          </cell>
          <cell r="AL418">
            <v>20487</v>
          </cell>
          <cell r="AN418">
            <v>0</v>
          </cell>
          <cell r="AO418">
            <v>41</v>
          </cell>
          <cell r="AP418">
            <v>0</v>
          </cell>
          <cell r="AQ418">
            <v>560388</v>
          </cell>
          <cell r="AR418">
            <v>0</v>
          </cell>
          <cell r="AS418">
            <v>0</v>
          </cell>
          <cell r="AT418">
            <v>0</v>
          </cell>
          <cell r="AU418">
            <v>131167</v>
          </cell>
          <cell r="AW418">
            <v>47.57</v>
          </cell>
          <cell r="AY418">
            <v>682820</v>
          </cell>
          <cell r="AZ418">
            <v>0</v>
          </cell>
          <cell r="BA418">
            <v>0</v>
          </cell>
          <cell r="BB418">
            <v>0</v>
          </cell>
          <cell r="BC418">
            <v>173636</v>
          </cell>
          <cell r="BD418">
            <v>254</v>
          </cell>
          <cell r="BE418">
            <v>48.66</v>
          </cell>
          <cell r="BF418">
            <v>0</v>
          </cell>
          <cell r="BG418">
            <v>769607</v>
          </cell>
          <cell r="BH418">
            <v>0</v>
          </cell>
          <cell r="BI418">
            <v>43.65</v>
          </cell>
          <cell r="BJ418">
            <v>0</v>
          </cell>
          <cell r="BK418">
            <v>821799</v>
          </cell>
          <cell r="BL418">
            <v>0</v>
          </cell>
          <cell r="BM418">
            <v>0</v>
          </cell>
          <cell r="BN418">
            <v>0</v>
          </cell>
          <cell r="BO418">
            <v>46870.677682901725</v>
          </cell>
          <cell r="BP418">
            <v>30.527389121227316</v>
          </cell>
          <cell r="BQ418">
            <v>45.13993174061433</v>
          </cell>
          <cell r="BR418">
            <v>0</v>
          </cell>
          <cell r="BS418">
            <v>705109.16442566353</v>
          </cell>
          <cell r="BT418">
            <v>0</v>
          </cell>
          <cell r="BU418">
            <v>32268.668941979522</v>
          </cell>
          <cell r="BW418">
            <v>34185.396388721434</v>
          </cell>
          <cell r="BY418">
            <v>32268.668941979522</v>
          </cell>
          <cell r="CA418">
            <v>66030</v>
          </cell>
          <cell r="CC418">
            <v>44</v>
          </cell>
          <cell r="CD418">
            <v>0</v>
          </cell>
          <cell r="CE418">
            <v>638916</v>
          </cell>
          <cell r="CF418">
            <v>0</v>
          </cell>
          <cell r="CG418">
            <v>28712</v>
          </cell>
          <cell r="CH418">
            <v>0</v>
          </cell>
          <cell r="CI418">
            <v>108264</v>
          </cell>
          <cell r="CJ418">
            <v>0</v>
          </cell>
          <cell r="CK418">
            <v>28712</v>
          </cell>
          <cell r="CL418">
            <v>0</v>
          </cell>
          <cell r="CM418">
            <v>20877</v>
          </cell>
          <cell r="CN418">
            <v>0</v>
          </cell>
          <cell r="CO418">
            <v>43</v>
          </cell>
          <cell r="CP418">
            <v>153590.76566423208</v>
          </cell>
          <cell r="CQ418">
            <v>672826.23433576745</v>
          </cell>
          <cell r="CS418">
            <v>34873</v>
          </cell>
          <cell r="CU418">
            <v>0</v>
          </cell>
          <cell r="CW418">
            <v>34873</v>
          </cell>
          <cell r="CY418">
            <v>105514.61081130954</v>
          </cell>
          <cell r="DA418">
            <v>42.993006993006993</v>
          </cell>
          <cell r="DB418">
            <v>126388.89</v>
          </cell>
          <cell r="DC418">
            <v>711670</v>
          </cell>
          <cell r="DD418">
            <v>0</v>
          </cell>
          <cell r="DE418">
            <v>34215</v>
          </cell>
          <cell r="DF418">
            <v>0</v>
          </cell>
          <cell r="DG418">
            <v>58273</v>
          </cell>
          <cell r="DH418">
            <v>0</v>
          </cell>
          <cell r="DI418">
            <v>34215</v>
          </cell>
          <cell r="DJ418">
            <v>0</v>
          </cell>
          <cell r="DK418">
            <v>59190</v>
          </cell>
          <cell r="DL418">
            <v>0</v>
          </cell>
          <cell r="DM418">
            <v>40.839590443686006</v>
          </cell>
          <cell r="DN418">
            <v>63617.82</v>
          </cell>
          <cell r="DO418">
            <v>713768</v>
          </cell>
          <cell r="DQ418">
            <v>32898</v>
          </cell>
          <cell r="DS418">
            <v>87980</v>
          </cell>
          <cell r="DU418">
            <v>32898</v>
          </cell>
          <cell r="DW418">
            <v>38968.353132846503</v>
          </cell>
          <cell r="DY418">
            <v>44.901754385964921</v>
          </cell>
          <cell r="DZ418">
            <v>204128.59</v>
          </cell>
          <cell r="EA418">
            <v>744412.41</v>
          </cell>
          <cell r="EC418">
            <v>38895</v>
          </cell>
          <cell r="EE418">
            <v>22492</v>
          </cell>
          <cell r="EG418">
            <v>38895</v>
          </cell>
          <cell r="EI418">
            <v>47440.716265693052</v>
          </cell>
          <cell r="EK418">
            <v>48</v>
          </cell>
          <cell r="EL418">
            <v>230159.980032208</v>
          </cell>
          <cell r="EM418">
            <v>732298.01996779116</v>
          </cell>
          <cell r="EN418">
            <v>-8.7311491370201111E-11</v>
          </cell>
          <cell r="EO418">
            <v>40112</v>
          </cell>
          <cell r="EP418">
            <v>-639</v>
          </cell>
          <cell r="EQ418">
            <v>43590</v>
          </cell>
          <cell r="ER418">
            <v>1056</v>
          </cell>
          <cell r="ES418">
            <v>40112</v>
          </cell>
          <cell r="ET418">
            <v>-639</v>
          </cell>
          <cell r="EU418">
            <v>19225.84600000002</v>
          </cell>
          <cell r="EV418">
            <v>0</v>
          </cell>
          <cell r="EW418">
            <v>47.059859154929576</v>
          </cell>
          <cell r="EX418">
            <v>287864.69672931021</v>
          </cell>
          <cell r="EY418">
            <v>750983.30327069038</v>
          </cell>
          <cell r="EZ418">
            <v>0</v>
          </cell>
          <cell r="FA418">
            <v>42026</v>
          </cell>
          <cell r="FB418">
            <v>0</v>
          </cell>
          <cell r="FC418">
            <v>0</v>
          </cell>
          <cell r="FD418">
            <v>0</v>
          </cell>
          <cell r="FE418">
            <v>42026</v>
          </cell>
          <cell r="FF418">
            <v>0</v>
          </cell>
          <cell r="FG418">
            <v>30943.0473028983</v>
          </cell>
          <cell r="FH418">
            <v>0</v>
          </cell>
          <cell r="FI418">
            <v>44.336805555555557</v>
          </cell>
          <cell r="FJ418">
            <v>232089.00511812593</v>
          </cell>
          <cell r="FK418">
            <v>800419.99488187465</v>
          </cell>
          <cell r="FL418">
            <v>0</v>
          </cell>
          <cell r="FM418">
            <v>37469</v>
          </cell>
          <cell r="FN418">
            <v>0</v>
          </cell>
          <cell r="FO418">
            <v>50546</v>
          </cell>
          <cell r="FQ418">
            <v>37469</v>
          </cell>
          <cell r="FS418">
            <v>51784.400255764413</v>
          </cell>
          <cell r="FU418">
            <v>43.447916666666664</v>
          </cell>
          <cell r="FV418">
            <v>162469.59754145684</v>
          </cell>
          <cell r="FW418">
            <v>825856.40245854354</v>
          </cell>
          <cell r="FX418">
            <v>0</v>
          </cell>
          <cell r="FY418">
            <v>32591</v>
          </cell>
          <cell r="FZ418">
            <v>0</v>
          </cell>
          <cell r="GA418">
            <v>194452</v>
          </cell>
          <cell r="GB418">
            <v>0</v>
          </cell>
          <cell r="GC418">
            <v>32591</v>
          </cell>
          <cell r="GE418">
            <v>41345.321937086184</v>
          </cell>
          <cell r="GG418">
            <v>40.498281786941583</v>
          </cell>
          <cell r="GH418">
            <v>162711.33200692292</v>
          </cell>
          <cell r="GI418">
            <v>896553.66799307649</v>
          </cell>
          <cell r="GJ418">
            <v>0</v>
          </cell>
          <cell r="GK418">
            <v>35272</v>
          </cell>
          <cell r="GL418">
            <v>0</v>
          </cell>
          <cell r="GM418">
            <v>27711</v>
          </cell>
          <cell r="GO418">
            <v>35272</v>
          </cell>
          <cell r="GQ418">
            <v>68016.742452069273</v>
          </cell>
          <cell r="HE418">
            <v>-774</v>
          </cell>
        </row>
        <row r="419">
          <cell r="A419">
            <v>775</v>
          </cell>
          <cell r="B419" t="str">
            <v>WACHUSETT</v>
          </cell>
          <cell r="E419">
            <v>0</v>
          </cell>
          <cell r="F419">
            <v>0</v>
          </cell>
          <cell r="I419">
            <v>1</v>
          </cell>
          <cell r="J419">
            <v>5432</v>
          </cell>
          <cell r="K419">
            <v>0</v>
          </cell>
          <cell r="L419">
            <v>0</v>
          </cell>
          <cell r="O419">
            <v>1</v>
          </cell>
          <cell r="P419">
            <v>0</v>
          </cell>
          <cell r="Q419">
            <v>5734</v>
          </cell>
          <cell r="R419">
            <v>0</v>
          </cell>
          <cell r="S419">
            <v>0</v>
          </cell>
          <cell r="U419">
            <v>0</v>
          </cell>
          <cell r="V419">
            <v>2294</v>
          </cell>
          <cell r="W419">
            <v>5</v>
          </cell>
          <cell r="X419">
            <v>0</v>
          </cell>
          <cell r="Y419">
            <v>16482</v>
          </cell>
          <cell r="Z419">
            <v>0</v>
          </cell>
          <cell r="AA419">
            <v>10988</v>
          </cell>
          <cell r="AB419">
            <v>0</v>
          </cell>
          <cell r="AC419">
            <v>10748</v>
          </cell>
          <cell r="AD419">
            <v>0</v>
          </cell>
          <cell r="AE419">
            <v>0</v>
          </cell>
          <cell r="AF419">
            <v>10.97</v>
          </cell>
          <cell r="AG419">
            <v>0</v>
          </cell>
          <cell r="AH419">
            <v>63231</v>
          </cell>
          <cell r="AJ419">
            <v>0</v>
          </cell>
          <cell r="AL419">
            <v>53198</v>
          </cell>
          <cell r="AN419">
            <v>0</v>
          </cell>
          <cell r="AO419">
            <v>8</v>
          </cell>
          <cell r="AP419">
            <v>0</v>
          </cell>
          <cell r="AQ419">
            <v>37062</v>
          </cell>
          <cell r="AR419">
            <v>0</v>
          </cell>
          <cell r="AS419">
            <v>12354</v>
          </cell>
          <cell r="AT419">
            <v>0</v>
          </cell>
          <cell r="AU419">
            <v>32348</v>
          </cell>
          <cell r="AW419">
            <v>13.26</v>
          </cell>
          <cell r="AY419">
            <v>80340</v>
          </cell>
          <cell r="AZ419">
            <v>0</v>
          </cell>
          <cell r="BA419">
            <v>6553</v>
          </cell>
          <cell r="BB419">
            <v>0</v>
          </cell>
          <cell r="BC419">
            <v>55174</v>
          </cell>
          <cell r="BD419">
            <v>81</v>
          </cell>
          <cell r="BE419">
            <v>32.590000000000003</v>
          </cell>
          <cell r="BF419">
            <v>0</v>
          </cell>
          <cell r="BG419">
            <v>212324</v>
          </cell>
          <cell r="BH419">
            <v>0</v>
          </cell>
          <cell r="BI419">
            <v>58.44</v>
          </cell>
          <cell r="BJ419">
            <v>0</v>
          </cell>
          <cell r="BK419">
            <v>345149</v>
          </cell>
          <cell r="BL419">
            <v>0</v>
          </cell>
          <cell r="BM419">
            <v>25360</v>
          </cell>
          <cell r="BN419">
            <v>0</v>
          </cell>
          <cell r="BO419">
            <v>70144.241617336098</v>
          </cell>
          <cell r="BP419">
            <v>45.685717901345924</v>
          </cell>
          <cell r="BQ419">
            <v>69.010067114093957</v>
          </cell>
          <cell r="BR419">
            <v>0</v>
          </cell>
          <cell r="BS419">
            <v>484303.07418953453</v>
          </cell>
          <cell r="BT419">
            <v>0</v>
          </cell>
          <cell r="BU419">
            <v>50871.530201342284</v>
          </cell>
          <cell r="BW419">
            <v>7883.2166046988414</v>
          </cell>
          <cell r="BY419">
            <v>50871.530201342284</v>
          </cell>
          <cell r="CA419">
            <v>271642.6741895345</v>
          </cell>
          <cell r="CC419">
            <v>70.289562289562298</v>
          </cell>
          <cell r="CD419">
            <v>0</v>
          </cell>
          <cell r="CE419">
            <v>536120.20875420875</v>
          </cell>
          <cell r="CF419">
            <v>0</v>
          </cell>
          <cell r="CG419">
            <v>53768.700336700334</v>
          </cell>
          <cell r="CH419">
            <v>0</v>
          </cell>
          <cell r="CI419">
            <v>8464</v>
          </cell>
          <cell r="CJ419">
            <v>0</v>
          </cell>
          <cell r="CK419">
            <v>53768.700336700334</v>
          </cell>
          <cell r="CL419">
            <v>0</v>
          </cell>
          <cell r="CM419">
            <v>188439.13456467423</v>
          </cell>
          <cell r="CN419">
            <v>0</v>
          </cell>
          <cell r="CO419">
            <v>70.178332322167932</v>
          </cell>
          <cell r="CP419">
            <v>0</v>
          </cell>
          <cell r="CQ419">
            <v>554882.81956551829</v>
          </cell>
          <cell r="CS419">
            <v>55726.48415663484</v>
          </cell>
          <cell r="CU419">
            <v>12885.79020979021</v>
          </cell>
          <cell r="CW419">
            <v>55726.48415663484</v>
          </cell>
          <cell r="CY419">
            <v>410</v>
          </cell>
          <cell r="DA419">
            <v>81.459460238785496</v>
          </cell>
          <cell r="DB419">
            <v>0</v>
          </cell>
          <cell r="DC419">
            <v>702455</v>
          </cell>
          <cell r="DD419">
            <v>0</v>
          </cell>
          <cell r="DE419">
            <v>67202</v>
          </cell>
          <cell r="DF419">
            <v>0</v>
          </cell>
          <cell r="DG419">
            <v>19559</v>
          </cell>
          <cell r="DH419">
            <v>0</v>
          </cell>
          <cell r="DI419">
            <v>67202</v>
          </cell>
          <cell r="DJ419">
            <v>0</v>
          </cell>
          <cell r="DK419">
            <v>179557</v>
          </cell>
          <cell r="DL419">
            <v>0</v>
          </cell>
          <cell r="DM419">
            <v>76.049780687129612</v>
          </cell>
          <cell r="DN419">
            <v>0</v>
          </cell>
          <cell r="DO419">
            <v>695310</v>
          </cell>
          <cell r="DQ419">
            <v>67013</v>
          </cell>
          <cell r="DS419">
            <v>10324</v>
          </cell>
          <cell r="DU419">
            <v>67013</v>
          </cell>
          <cell r="DW419">
            <v>96048.352585212837</v>
          </cell>
          <cell r="DY419">
            <v>78.851851851851848</v>
          </cell>
          <cell r="DZ419">
            <v>0</v>
          </cell>
          <cell r="EA419">
            <v>695028</v>
          </cell>
          <cell r="EC419">
            <v>68628</v>
          </cell>
          <cell r="EE419">
            <v>20456</v>
          </cell>
          <cell r="EG419">
            <v>68628</v>
          </cell>
          <cell r="EI419">
            <v>59028.872173792683</v>
          </cell>
          <cell r="EK419">
            <v>80.79515966465263</v>
          </cell>
          <cell r="EL419">
            <v>0</v>
          </cell>
          <cell r="EM419">
            <v>744031</v>
          </cell>
          <cell r="EN419">
            <v>0</v>
          </cell>
          <cell r="EO419">
            <v>70761</v>
          </cell>
          <cell r="EP419">
            <v>0</v>
          </cell>
          <cell r="EQ419">
            <v>16682</v>
          </cell>
          <cell r="ER419">
            <v>0</v>
          </cell>
          <cell r="ES419">
            <v>70761</v>
          </cell>
          <cell r="ET419">
            <v>0</v>
          </cell>
          <cell r="EU419">
            <v>49003</v>
          </cell>
          <cell r="EV419">
            <v>0</v>
          </cell>
          <cell r="EW419">
            <v>70.867580203442884</v>
          </cell>
          <cell r="EX419">
            <v>0</v>
          </cell>
          <cell r="EY419">
            <v>678488</v>
          </cell>
          <cell r="EZ419">
            <v>0</v>
          </cell>
          <cell r="FA419">
            <v>63190</v>
          </cell>
          <cell r="FB419">
            <v>0</v>
          </cell>
          <cell r="FC419">
            <v>0</v>
          </cell>
          <cell r="FD419">
            <v>0</v>
          </cell>
          <cell r="FE419">
            <v>63190</v>
          </cell>
          <cell r="FF419">
            <v>0</v>
          </cell>
          <cell r="FG419">
            <v>12250.75</v>
          </cell>
          <cell r="FH419">
            <v>0</v>
          </cell>
          <cell r="FI419">
            <v>63.043327274550052</v>
          </cell>
          <cell r="FJ419">
            <v>0</v>
          </cell>
          <cell r="FK419">
            <v>606745</v>
          </cell>
          <cell r="FL419">
            <v>0</v>
          </cell>
          <cell r="FM419">
            <v>55385</v>
          </cell>
          <cell r="FN419">
            <v>0</v>
          </cell>
          <cell r="FO419">
            <v>10292</v>
          </cell>
          <cell r="FQ419">
            <v>55385</v>
          </cell>
          <cell r="FS419">
            <v>11724.654313869438</v>
          </cell>
          <cell r="FU419">
            <v>53.368256618148386</v>
          </cell>
          <cell r="FV419">
            <v>0</v>
          </cell>
          <cell r="FW419">
            <v>528591</v>
          </cell>
          <cell r="FX419">
            <v>0</v>
          </cell>
          <cell r="FY419">
            <v>47443</v>
          </cell>
          <cell r="FZ419">
            <v>0</v>
          </cell>
          <cell r="GA419">
            <v>0</v>
          </cell>
          <cell r="GB419">
            <v>0</v>
          </cell>
          <cell r="GC419">
            <v>47443</v>
          </cell>
          <cell r="GE419">
            <v>11927.199469551635</v>
          </cell>
          <cell r="GG419">
            <v>45.851033919825866</v>
          </cell>
          <cell r="GH419">
            <v>0</v>
          </cell>
          <cell r="GI419">
            <v>468812</v>
          </cell>
          <cell r="GJ419">
            <v>0</v>
          </cell>
          <cell r="GK419">
            <v>40839</v>
          </cell>
          <cell r="GL419">
            <v>0</v>
          </cell>
          <cell r="GM419">
            <v>0</v>
          </cell>
          <cell r="GO419">
            <v>40839</v>
          </cell>
          <cell r="GQ419">
            <v>0</v>
          </cell>
          <cell r="HE419">
            <v>-775</v>
          </cell>
        </row>
        <row r="420">
          <cell r="A420">
            <v>778</v>
          </cell>
          <cell r="B420" t="str">
            <v>QUABOAG</v>
          </cell>
          <cell r="E420">
            <v>0</v>
          </cell>
          <cell r="F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F420">
            <v>1</v>
          </cell>
          <cell r="AG420">
            <v>0</v>
          </cell>
          <cell r="AH420">
            <v>5935</v>
          </cell>
          <cell r="AJ420">
            <v>0</v>
          </cell>
          <cell r="AL420">
            <v>5935</v>
          </cell>
          <cell r="AN420">
            <v>0</v>
          </cell>
          <cell r="AO420">
            <v>1</v>
          </cell>
          <cell r="AP420">
            <v>0</v>
          </cell>
          <cell r="AQ420">
            <v>7144</v>
          </cell>
          <cell r="AR420">
            <v>0</v>
          </cell>
          <cell r="AS420">
            <v>0</v>
          </cell>
          <cell r="AT420">
            <v>0</v>
          </cell>
          <cell r="AU420">
            <v>4770</v>
          </cell>
          <cell r="AZ420">
            <v>0</v>
          </cell>
          <cell r="BB420">
            <v>0</v>
          </cell>
          <cell r="BC420">
            <v>2759</v>
          </cell>
          <cell r="BD420">
            <v>4</v>
          </cell>
          <cell r="BE420">
            <v>1</v>
          </cell>
          <cell r="BF420">
            <v>0</v>
          </cell>
          <cell r="BG420">
            <v>7804</v>
          </cell>
          <cell r="BH420">
            <v>0</v>
          </cell>
          <cell r="BI420">
            <v>1</v>
          </cell>
          <cell r="BJ420">
            <v>0</v>
          </cell>
          <cell r="BK420">
            <v>7590</v>
          </cell>
          <cell r="BL420">
            <v>0</v>
          </cell>
          <cell r="BM420">
            <v>0</v>
          </cell>
          <cell r="BN420">
            <v>0</v>
          </cell>
          <cell r="BO420">
            <v>1432.208025362145</v>
          </cell>
          <cell r="BP420">
            <v>0.93281287692457227</v>
          </cell>
          <cell r="BQ420">
            <v>1</v>
          </cell>
          <cell r="BR420">
            <v>0</v>
          </cell>
          <cell r="BS420">
            <v>7007.5339747407479</v>
          </cell>
          <cell r="BT420">
            <v>0</v>
          </cell>
          <cell r="BU420">
            <v>742.33778071834399</v>
          </cell>
          <cell r="BW420">
            <v>0</v>
          </cell>
          <cell r="BY420">
            <v>742.33778071834399</v>
          </cell>
          <cell r="CA420">
            <v>3121.6</v>
          </cell>
          <cell r="CC420">
            <v>1</v>
          </cell>
          <cell r="CD420">
            <v>0</v>
          </cell>
          <cell r="CE420">
            <v>7690.9179095428635</v>
          </cell>
          <cell r="CF420">
            <v>0</v>
          </cell>
          <cell r="CG420">
            <v>771.57754334909657</v>
          </cell>
          <cell r="CH420">
            <v>0</v>
          </cell>
          <cell r="CI420">
            <v>0</v>
          </cell>
          <cell r="CJ420">
            <v>0</v>
          </cell>
          <cell r="CK420">
            <v>771.57754334909657</v>
          </cell>
          <cell r="CL420">
            <v>0</v>
          </cell>
          <cell r="CM420">
            <v>683.38393480211562</v>
          </cell>
          <cell r="CN420">
            <v>0</v>
          </cell>
          <cell r="CO420">
            <v>0.45578231292517007</v>
          </cell>
          <cell r="CP420">
            <v>0</v>
          </cell>
          <cell r="CQ420">
            <v>3643.5652740398018</v>
          </cell>
          <cell r="CS420">
            <v>368.70827926071064</v>
          </cell>
          <cell r="CU420">
            <v>0</v>
          </cell>
          <cell r="CW420">
            <v>368.70827926071064</v>
          </cell>
          <cell r="CY420">
            <v>11816.955017301036</v>
          </cell>
          <cell r="DA420">
            <v>2</v>
          </cell>
          <cell r="DB420">
            <v>0</v>
          </cell>
          <cell r="DC420">
            <v>7815</v>
          </cell>
          <cell r="DD420">
            <v>0</v>
          </cell>
          <cell r="DE420">
            <v>833</v>
          </cell>
          <cell r="DF420">
            <v>0</v>
          </cell>
          <cell r="DG420">
            <v>9616</v>
          </cell>
          <cell r="DH420">
            <v>0</v>
          </cell>
          <cell r="DI420">
            <v>833</v>
          </cell>
          <cell r="DJ420">
            <v>0</v>
          </cell>
          <cell r="DK420">
            <v>4445</v>
          </cell>
          <cell r="DL420">
            <v>0</v>
          </cell>
          <cell r="DM420">
            <v>2</v>
          </cell>
          <cell r="DN420">
            <v>0</v>
          </cell>
          <cell r="DO420">
            <v>18169</v>
          </cell>
          <cell r="DQ420">
            <v>1771</v>
          </cell>
          <cell r="DS420">
            <v>0</v>
          </cell>
          <cell r="DU420">
            <v>1771</v>
          </cell>
          <cell r="DW420">
            <v>12856.860835576119</v>
          </cell>
          <cell r="DY420">
            <v>2</v>
          </cell>
          <cell r="DZ420">
            <v>0</v>
          </cell>
          <cell r="EA420">
            <v>19120</v>
          </cell>
          <cell r="EC420">
            <v>1775</v>
          </cell>
          <cell r="EE420">
            <v>0</v>
          </cell>
          <cell r="EG420">
            <v>1775</v>
          </cell>
          <cell r="EI420">
            <v>8831.9738903840789</v>
          </cell>
          <cell r="EK420">
            <v>2</v>
          </cell>
          <cell r="EL420">
            <v>0</v>
          </cell>
          <cell r="EM420">
            <v>19730</v>
          </cell>
          <cell r="EN420">
            <v>0</v>
          </cell>
          <cell r="EO420">
            <v>1772</v>
          </cell>
          <cell r="EP420">
            <v>0</v>
          </cell>
          <cell r="EQ420">
            <v>0</v>
          </cell>
          <cell r="ER420">
            <v>0</v>
          </cell>
          <cell r="ES420">
            <v>1772</v>
          </cell>
          <cell r="ET420">
            <v>0</v>
          </cell>
          <cell r="EU420">
            <v>5322.2000000000007</v>
          </cell>
          <cell r="EV420">
            <v>0</v>
          </cell>
          <cell r="EW420">
            <v>0.53242320819112632</v>
          </cell>
          <cell r="EX420">
            <v>0</v>
          </cell>
          <cell r="EY420">
            <v>5250</v>
          </cell>
          <cell r="EZ420">
            <v>0</v>
          </cell>
          <cell r="FA420">
            <v>475</v>
          </cell>
          <cell r="FB420">
            <v>0</v>
          </cell>
          <cell r="FC420">
            <v>0</v>
          </cell>
          <cell r="FD420">
            <v>0</v>
          </cell>
          <cell r="FE420">
            <v>475</v>
          </cell>
          <cell r="FF420">
            <v>0</v>
          </cell>
          <cell r="FG420">
            <v>532.9</v>
          </cell>
          <cell r="FH420">
            <v>0</v>
          </cell>
          <cell r="FI420">
            <v>0</v>
          </cell>
          <cell r="FJ420">
            <v>0</v>
          </cell>
          <cell r="FK420">
            <v>0</v>
          </cell>
          <cell r="FL420">
            <v>0</v>
          </cell>
          <cell r="FM420">
            <v>0</v>
          </cell>
          <cell r="FN420">
            <v>0</v>
          </cell>
          <cell r="FO420">
            <v>0</v>
          </cell>
          <cell r="FQ420">
            <v>0</v>
          </cell>
          <cell r="FS420">
            <v>145.95104649634425</v>
          </cell>
          <cell r="FU420">
            <v>0</v>
          </cell>
          <cell r="FV420">
            <v>0</v>
          </cell>
          <cell r="FW420">
            <v>0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E420">
            <v>148.47237263895065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O420">
            <v>0</v>
          </cell>
          <cell r="GQ420">
            <v>0</v>
          </cell>
          <cell r="HE420">
            <v>-778</v>
          </cell>
        </row>
        <row r="421">
          <cell r="A421">
            <v>780</v>
          </cell>
          <cell r="B421" t="str">
            <v>WHITMAN HANSON</v>
          </cell>
          <cell r="C421">
            <v>0.51</v>
          </cell>
          <cell r="D421">
            <v>2708</v>
          </cell>
          <cell r="E421">
            <v>0</v>
          </cell>
          <cell r="F421">
            <v>4520</v>
          </cell>
          <cell r="G421">
            <v>0</v>
          </cell>
          <cell r="J421">
            <v>0</v>
          </cell>
          <cell r="K421">
            <v>0</v>
          </cell>
          <cell r="L421">
            <v>0</v>
          </cell>
          <cell r="O421">
            <v>2.4300000000000002</v>
          </cell>
          <cell r="P421">
            <v>0</v>
          </cell>
          <cell r="Q421">
            <v>13793</v>
          </cell>
          <cell r="R421">
            <v>0</v>
          </cell>
          <cell r="S421">
            <v>0</v>
          </cell>
          <cell r="U421">
            <v>0</v>
          </cell>
          <cell r="V421">
            <v>0</v>
          </cell>
          <cell r="W421">
            <v>7.05</v>
          </cell>
          <cell r="X421">
            <v>0</v>
          </cell>
          <cell r="Y421">
            <v>33063</v>
          </cell>
          <cell r="Z421">
            <v>0</v>
          </cell>
          <cell r="AA421">
            <v>5465</v>
          </cell>
          <cell r="AB421">
            <v>0</v>
          </cell>
          <cell r="AC421">
            <v>19270</v>
          </cell>
          <cell r="AD421">
            <v>0</v>
          </cell>
          <cell r="AE421">
            <v>0</v>
          </cell>
          <cell r="AF421">
            <v>3.62</v>
          </cell>
          <cell r="AG421">
            <v>0</v>
          </cell>
          <cell r="AH421">
            <v>20700</v>
          </cell>
          <cell r="AJ421">
            <v>0</v>
          </cell>
          <cell r="AL421">
            <v>11562</v>
          </cell>
          <cell r="AN421">
            <v>0</v>
          </cell>
          <cell r="AO421">
            <v>1</v>
          </cell>
          <cell r="AP421">
            <v>0</v>
          </cell>
          <cell r="AQ421">
            <v>6567</v>
          </cell>
          <cell r="AR421">
            <v>0</v>
          </cell>
          <cell r="AS421">
            <v>0</v>
          </cell>
          <cell r="AT421">
            <v>0</v>
          </cell>
          <cell r="AU421">
            <v>7708</v>
          </cell>
          <cell r="AW421">
            <v>1</v>
          </cell>
          <cell r="AY421">
            <v>6630</v>
          </cell>
          <cell r="AZ421">
            <v>0</v>
          </cell>
          <cell r="BA421">
            <v>0</v>
          </cell>
          <cell r="BB421">
            <v>0</v>
          </cell>
          <cell r="BC421">
            <v>56</v>
          </cell>
          <cell r="BD421">
            <v>0</v>
          </cell>
          <cell r="BE421">
            <v>1.85</v>
          </cell>
          <cell r="BF421">
            <v>0</v>
          </cell>
          <cell r="BG421">
            <v>13843</v>
          </cell>
          <cell r="BH421">
            <v>0</v>
          </cell>
          <cell r="BI421">
            <v>4</v>
          </cell>
          <cell r="BJ421">
            <v>0</v>
          </cell>
          <cell r="BK421">
            <v>29896</v>
          </cell>
          <cell r="BL421">
            <v>0</v>
          </cell>
          <cell r="BM421">
            <v>0</v>
          </cell>
          <cell r="BN421">
            <v>0</v>
          </cell>
          <cell r="BO421">
            <v>6241.5934062745464</v>
          </cell>
          <cell r="BP421">
            <v>4.0652185986928089</v>
          </cell>
          <cell r="BQ421">
            <v>3</v>
          </cell>
          <cell r="BR421">
            <v>0</v>
          </cell>
          <cell r="BS421">
            <v>21537.734459316376</v>
          </cell>
          <cell r="BT421">
            <v>0</v>
          </cell>
          <cell r="BU421">
            <v>2244</v>
          </cell>
          <cell r="BW421">
            <v>0</v>
          </cell>
          <cell r="BY421">
            <v>2244</v>
          </cell>
          <cell r="CA421">
            <v>12517</v>
          </cell>
          <cell r="CC421">
            <v>4.6366782006920415</v>
          </cell>
          <cell r="CD421">
            <v>0</v>
          </cell>
          <cell r="CE421">
            <v>34163.044982698964</v>
          </cell>
          <cell r="CF421">
            <v>0</v>
          </cell>
          <cell r="CG421">
            <v>3598.0622837370242</v>
          </cell>
          <cell r="CH421">
            <v>0</v>
          </cell>
          <cell r="CI421">
            <v>0</v>
          </cell>
          <cell r="CJ421">
            <v>0</v>
          </cell>
          <cell r="CK421">
            <v>3598.0622837370242</v>
          </cell>
          <cell r="CL421">
            <v>0</v>
          </cell>
          <cell r="CM421">
            <v>19046.310523382588</v>
          </cell>
          <cell r="CN421">
            <v>0</v>
          </cell>
          <cell r="CO421">
            <v>5</v>
          </cell>
          <cell r="CP421">
            <v>0</v>
          </cell>
          <cell r="CQ421">
            <v>38405</v>
          </cell>
          <cell r="CS421">
            <v>4055</v>
          </cell>
          <cell r="CU421">
            <v>0</v>
          </cell>
          <cell r="CW421">
            <v>4055</v>
          </cell>
          <cell r="CY421">
            <v>0</v>
          </cell>
          <cell r="DA421">
            <v>11</v>
          </cell>
          <cell r="DB421">
            <v>0</v>
          </cell>
          <cell r="DC421">
            <v>87720</v>
          </cell>
          <cell r="DD421">
            <v>0</v>
          </cell>
          <cell r="DE421">
            <v>8490</v>
          </cell>
          <cell r="DF421">
            <v>0</v>
          </cell>
          <cell r="DG421">
            <v>9621</v>
          </cell>
          <cell r="DH421">
            <v>0</v>
          </cell>
          <cell r="DI421">
            <v>8490</v>
          </cell>
          <cell r="DJ421">
            <v>0</v>
          </cell>
          <cell r="DK421">
            <v>56910</v>
          </cell>
          <cell r="DL421">
            <v>0</v>
          </cell>
          <cell r="DM421">
            <v>11.857627118644068</v>
          </cell>
          <cell r="DN421">
            <v>0</v>
          </cell>
          <cell r="DO421">
            <v>117652</v>
          </cell>
          <cell r="DQ421">
            <v>10588</v>
          </cell>
          <cell r="DS421">
            <v>0</v>
          </cell>
          <cell r="DU421">
            <v>10588</v>
          </cell>
          <cell r="DW421">
            <v>61217.782006920417</v>
          </cell>
          <cell r="DY421">
            <v>16.573883161512029</v>
          </cell>
          <cell r="DZ421">
            <v>0</v>
          </cell>
          <cell r="EA421">
            <v>143669</v>
          </cell>
          <cell r="EC421">
            <v>13015</v>
          </cell>
          <cell r="EE421">
            <v>21502</v>
          </cell>
          <cell r="EG421">
            <v>13015</v>
          </cell>
          <cell r="EI421">
            <v>63702.2</v>
          </cell>
          <cell r="EK421">
            <v>23</v>
          </cell>
          <cell r="EL421">
            <v>0</v>
          </cell>
          <cell r="EM421">
            <v>215983</v>
          </cell>
          <cell r="EN421">
            <v>0</v>
          </cell>
          <cell r="EO421">
            <v>19613</v>
          </cell>
          <cell r="EP421">
            <v>0</v>
          </cell>
          <cell r="EQ421">
            <v>10756</v>
          </cell>
          <cell r="ER421">
            <v>0</v>
          </cell>
          <cell r="ES421">
            <v>19613</v>
          </cell>
          <cell r="ET421">
            <v>0</v>
          </cell>
          <cell r="EU421">
            <v>99897</v>
          </cell>
          <cell r="EV421">
            <v>0</v>
          </cell>
          <cell r="EW421">
            <v>24</v>
          </cell>
          <cell r="EX421">
            <v>0</v>
          </cell>
          <cell r="EY421">
            <v>218220</v>
          </cell>
          <cell r="EZ421">
            <v>0</v>
          </cell>
          <cell r="FA421">
            <v>20473</v>
          </cell>
          <cell r="FB421">
            <v>0</v>
          </cell>
          <cell r="FC421">
            <v>10453</v>
          </cell>
          <cell r="FD421">
            <v>0</v>
          </cell>
          <cell r="FE421">
            <v>20473</v>
          </cell>
          <cell r="FF421">
            <v>0</v>
          </cell>
          <cell r="FG421">
            <v>30722.3</v>
          </cell>
          <cell r="FH421">
            <v>0</v>
          </cell>
          <cell r="FI421">
            <v>27.911564625850342</v>
          </cell>
          <cell r="FJ421">
            <v>0</v>
          </cell>
          <cell r="FK421">
            <v>253097</v>
          </cell>
          <cell r="FL421">
            <v>0</v>
          </cell>
          <cell r="FM421">
            <v>24007</v>
          </cell>
          <cell r="FN421">
            <v>0</v>
          </cell>
          <cell r="FO421">
            <v>10347</v>
          </cell>
          <cell r="FQ421">
            <v>24007</v>
          </cell>
          <cell r="FS421">
            <v>51216.614855673703</v>
          </cell>
          <cell r="FU421">
            <v>29.562711864406779</v>
          </cell>
          <cell r="FV421">
            <v>0</v>
          </cell>
          <cell r="FW421">
            <v>266144</v>
          </cell>
          <cell r="FX421">
            <v>0</v>
          </cell>
          <cell r="FY421">
            <v>25507</v>
          </cell>
          <cell r="FZ421">
            <v>0</v>
          </cell>
          <cell r="GA421">
            <v>10258</v>
          </cell>
          <cell r="GB421">
            <v>0</v>
          </cell>
          <cell r="GC421">
            <v>25507</v>
          </cell>
          <cell r="GE421">
            <v>39336.903240027284</v>
          </cell>
          <cell r="GG421">
            <v>30.013513513513516</v>
          </cell>
          <cell r="GH421">
            <v>0</v>
          </cell>
          <cell r="GI421">
            <v>315822</v>
          </cell>
          <cell r="GJ421">
            <v>0</v>
          </cell>
          <cell r="GK421">
            <v>26802</v>
          </cell>
          <cell r="GL421">
            <v>0</v>
          </cell>
          <cell r="GM421">
            <v>0</v>
          </cell>
          <cell r="GO421">
            <v>26802</v>
          </cell>
          <cell r="GQ421">
            <v>47794.433150790173</v>
          </cell>
          <cell r="HE421">
            <v>-780</v>
          </cell>
        </row>
        <row r="422">
          <cell r="A422">
            <v>801</v>
          </cell>
          <cell r="B422" t="str">
            <v>ASSABET VALLEY</v>
          </cell>
          <cell r="E422">
            <v>0</v>
          </cell>
          <cell r="F422">
            <v>0</v>
          </cell>
          <cell r="J422">
            <v>0</v>
          </cell>
          <cell r="K422">
            <v>0</v>
          </cell>
          <cell r="L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L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Z422">
            <v>0</v>
          </cell>
          <cell r="BB422">
            <v>0</v>
          </cell>
          <cell r="BC422">
            <v>0</v>
          </cell>
          <cell r="BD422">
            <v>0</v>
          </cell>
          <cell r="BH422">
            <v>0</v>
          </cell>
          <cell r="BL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W422">
            <v>0</v>
          </cell>
          <cell r="BY422">
            <v>0</v>
          </cell>
          <cell r="CA422">
            <v>0</v>
          </cell>
          <cell r="CE422">
            <v>0</v>
          </cell>
          <cell r="CF422">
            <v>0</v>
          </cell>
          <cell r="CH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S422">
            <v>0</v>
          </cell>
          <cell r="CW422">
            <v>0</v>
          </cell>
          <cell r="CY422">
            <v>0</v>
          </cell>
          <cell r="DD422">
            <v>0</v>
          </cell>
          <cell r="DF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U422">
            <v>0</v>
          </cell>
          <cell r="DW422">
            <v>0</v>
          </cell>
          <cell r="EG422">
            <v>0</v>
          </cell>
          <cell r="EI422">
            <v>0</v>
          </cell>
          <cell r="EK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  <cell r="FD422">
            <v>0</v>
          </cell>
          <cell r="FE422">
            <v>0</v>
          </cell>
          <cell r="FF422">
            <v>0</v>
          </cell>
          <cell r="FG422">
            <v>0</v>
          </cell>
          <cell r="FH422">
            <v>0</v>
          </cell>
          <cell r="FI422">
            <v>0</v>
          </cell>
          <cell r="FJ422">
            <v>0</v>
          </cell>
          <cell r="FK422">
            <v>0</v>
          </cell>
          <cell r="FL422">
            <v>0</v>
          </cell>
          <cell r="FM422">
            <v>0</v>
          </cell>
          <cell r="FN422">
            <v>0</v>
          </cell>
          <cell r="FO422">
            <v>0</v>
          </cell>
          <cell r="FQ422">
            <v>0</v>
          </cell>
          <cell r="FS422">
            <v>0</v>
          </cell>
          <cell r="FU422">
            <v>0</v>
          </cell>
          <cell r="FV422">
            <v>0</v>
          </cell>
          <cell r="FW422">
            <v>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E422">
            <v>0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O422">
            <v>0</v>
          </cell>
          <cell r="GQ422">
            <v>0</v>
          </cell>
          <cell r="HE422">
            <v>-801</v>
          </cell>
        </row>
        <row r="423">
          <cell r="A423">
            <v>805</v>
          </cell>
          <cell r="B423" t="str">
            <v>BLACKSTONE VALLEY</v>
          </cell>
          <cell r="E423">
            <v>0</v>
          </cell>
          <cell r="F423">
            <v>0</v>
          </cell>
          <cell r="J423">
            <v>0</v>
          </cell>
          <cell r="K423">
            <v>0</v>
          </cell>
          <cell r="L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0</v>
          </cell>
          <cell r="V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L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Z423">
            <v>0</v>
          </cell>
          <cell r="BB423">
            <v>0</v>
          </cell>
          <cell r="BC423">
            <v>0</v>
          </cell>
          <cell r="BD423">
            <v>0</v>
          </cell>
          <cell r="BH423">
            <v>0</v>
          </cell>
          <cell r="BL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W423">
            <v>0</v>
          </cell>
          <cell r="BY423">
            <v>0</v>
          </cell>
          <cell r="CA423">
            <v>0</v>
          </cell>
          <cell r="CE423">
            <v>0</v>
          </cell>
          <cell r="CF423">
            <v>0</v>
          </cell>
          <cell r="CH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S423">
            <v>0</v>
          </cell>
          <cell r="CW423">
            <v>0</v>
          </cell>
          <cell r="CY423">
            <v>0</v>
          </cell>
          <cell r="DD423">
            <v>0</v>
          </cell>
          <cell r="DF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U423">
            <v>0</v>
          </cell>
          <cell r="DW423">
            <v>0</v>
          </cell>
          <cell r="EG423">
            <v>0</v>
          </cell>
          <cell r="EI423">
            <v>0</v>
          </cell>
          <cell r="EK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0</v>
          </cell>
          <cell r="EZ423">
            <v>0</v>
          </cell>
          <cell r="FA423">
            <v>0</v>
          </cell>
          <cell r="FB423">
            <v>0</v>
          </cell>
          <cell r="FC423">
            <v>0</v>
          </cell>
          <cell r="FD423">
            <v>0</v>
          </cell>
          <cell r="FE423">
            <v>0</v>
          </cell>
          <cell r="FF423">
            <v>0</v>
          </cell>
          <cell r="FG423">
            <v>0</v>
          </cell>
          <cell r="FH423">
            <v>0</v>
          </cell>
          <cell r="FI423">
            <v>0</v>
          </cell>
          <cell r="FJ423">
            <v>0</v>
          </cell>
          <cell r="FK423">
            <v>0</v>
          </cell>
          <cell r="FL423">
            <v>0</v>
          </cell>
          <cell r="FM423">
            <v>0</v>
          </cell>
          <cell r="FN423">
            <v>0</v>
          </cell>
          <cell r="FO423">
            <v>0</v>
          </cell>
          <cell r="FQ423">
            <v>0</v>
          </cell>
          <cell r="FS423">
            <v>0</v>
          </cell>
          <cell r="FU423">
            <v>0</v>
          </cell>
          <cell r="FV423">
            <v>0</v>
          </cell>
          <cell r="FW423">
            <v>0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E423">
            <v>0</v>
          </cell>
          <cell r="GG423">
            <v>0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0</v>
          </cell>
          <cell r="GM423">
            <v>0</v>
          </cell>
          <cell r="GO423">
            <v>0</v>
          </cell>
          <cell r="GQ423">
            <v>0</v>
          </cell>
          <cell r="HE423">
            <v>-805</v>
          </cell>
        </row>
        <row r="424">
          <cell r="A424">
            <v>806</v>
          </cell>
          <cell r="B424" t="str">
            <v>BLUE HILLS</v>
          </cell>
          <cell r="E424">
            <v>0</v>
          </cell>
          <cell r="F424">
            <v>0</v>
          </cell>
          <cell r="J424">
            <v>0</v>
          </cell>
          <cell r="K424">
            <v>0</v>
          </cell>
          <cell r="L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L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Z424">
            <v>0</v>
          </cell>
          <cell r="BB424">
            <v>0</v>
          </cell>
          <cell r="BC424">
            <v>0</v>
          </cell>
          <cell r="BD424">
            <v>0</v>
          </cell>
          <cell r="BH424">
            <v>0</v>
          </cell>
          <cell r="BL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W424">
            <v>0</v>
          </cell>
          <cell r="BY424">
            <v>0</v>
          </cell>
          <cell r="CA424">
            <v>0</v>
          </cell>
          <cell r="CE424">
            <v>0</v>
          </cell>
          <cell r="CF424">
            <v>0</v>
          </cell>
          <cell r="CH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S424">
            <v>0</v>
          </cell>
          <cell r="CW424">
            <v>0</v>
          </cell>
          <cell r="CY424">
            <v>0</v>
          </cell>
          <cell r="DD424">
            <v>0</v>
          </cell>
          <cell r="DF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U424">
            <v>0</v>
          </cell>
          <cell r="DW424">
            <v>0</v>
          </cell>
          <cell r="EG424">
            <v>0</v>
          </cell>
          <cell r="EI424">
            <v>0</v>
          </cell>
          <cell r="EK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0</v>
          </cell>
          <cell r="EX424">
            <v>0</v>
          </cell>
          <cell r="EY424">
            <v>0</v>
          </cell>
          <cell r="EZ424">
            <v>0</v>
          </cell>
          <cell r="FA424">
            <v>0</v>
          </cell>
          <cell r="FB424">
            <v>0</v>
          </cell>
          <cell r="FC424">
            <v>0</v>
          </cell>
          <cell r="FD424">
            <v>0</v>
          </cell>
          <cell r="FE424">
            <v>0</v>
          </cell>
          <cell r="FF424">
            <v>0</v>
          </cell>
          <cell r="FG424">
            <v>0</v>
          </cell>
          <cell r="FH424">
            <v>0</v>
          </cell>
          <cell r="FI424">
            <v>0</v>
          </cell>
          <cell r="FJ424">
            <v>0</v>
          </cell>
          <cell r="FK424">
            <v>0</v>
          </cell>
          <cell r="FL424">
            <v>0</v>
          </cell>
          <cell r="FM424">
            <v>0</v>
          </cell>
          <cell r="FN424">
            <v>0</v>
          </cell>
          <cell r="FO424">
            <v>0</v>
          </cell>
          <cell r="FQ424">
            <v>0</v>
          </cell>
          <cell r="FS424">
            <v>0</v>
          </cell>
          <cell r="FU424">
            <v>0</v>
          </cell>
          <cell r="FV424">
            <v>0</v>
          </cell>
          <cell r="FW424">
            <v>0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E424">
            <v>0</v>
          </cell>
          <cell r="GG424">
            <v>0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0</v>
          </cell>
          <cell r="GM424">
            <v>0</v>
          </cell>
          <cell r="GO424">
            <v>0</v>
          </cell>
          <cell r="GQ424">
            <v>0</v>
          </cell>
          <cell r="HE424">
            <v>-806</v>
          </cell>
        </row>
        <row r="425">
          <cell r="A425">
            <v>810</v>
          </cell>
          <cell r="B425" t="str">
            <v>BRISTOL PLYMOUTH</v>
          </cell>
          <cell r="E425">
            <v>0</v>
          </cell>
          <cell r="F425">
            <v>0</v>
          </cell>
          <cell r="J425">
            <v>0</v>
          </cell>
          <cell r="K425">
            <v>0</v>
          </cell>
          <cell r="L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L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Z425">
            <v>0</v>
          </cell>
          <cell r="BB425">
            <v>0</v>
          </cell>
          <cell r="BC425">
            <v>0</v>
          </cell>
          <cell r="BD425">
            <v>0</v>
          </cell>
          <cell r="BH425">
            <v>0</v>
          </cell>
          <cell r="BL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W425">
            <v>0</v>
          </cell>
          <cell r="BY425">
            <v>0</v>
          </cell>
          <cell r="CA425">
            <v>0</v>
          </cell>
          <cell r="CE425">
            <v>0</v>
          </cell>
          <cell r="CF425">
            <v>0</v>
          </cell>
          <cell r="CH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S425">
            <v>0</v>
          </cell>
          <cell r="CW425">
            <v>0</v>
          </cell>
          <cell r="CY425">
            <v>0</v>
          </cell>
          <cell r="DD425">
            <v>0</v>
          </cell>
          <cell r="DF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U425">
            <v>0</v>
          </cell>
          <cell r="DW425">
            <v>0</v>
          </cell>
          <cell r="EG425">
            <v>0</v>
          </cell>
          <cell r="EI425">
            <v>0</v>
          </cell>
          <cell r="EK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  <cell r="FA425">
            <v>0</v>
          </cell>
          <cell r="FB425">
            <v>0</v>
          </cell>
          <cell r="FC425">
            <v>0</v>
          </cell>
          <cell r="FD425">
            <v>0</v>
          </cell>
          <cell r="FE425">
            <v>0</v>
          </cell>
          <cell r="FF425">
            <v>0</v>
          </cell>
          <cell r="FG425">
            <v>0</v>
          </cell>
          <cell r="FH425">
            <v>0</v>
          </cell>
          <cell r="FI425">
            <v>0</v>
          </cell>
          <cell r="FJ425">
            <v>0</v>
          </cell>
          <cell r="FK425">
            <v>0</v>
          </cell>
          <cell r="FL425">
            <v>0</v>
          </cell>
          <cell r="FM425">
            <v>0</v>
          </cell>
          <cell r="FN425">
            <v>0</v>
          </cell>
          <cell r="FO425">
            <v>0</v>
          </cell>
          <cell r="FQ425">
            <v>0</v>
          </cell>
          <cell r="FS425">
            <v>0</v>
          </cell>
          <cell r="FU425">
            <v>0</v>
          </cell>
          <cell r="FV425">
            <v>0</v>
          </cell>
          <cell r="FW425">
            <v>0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E425">
            <v>0</v>
          </cell>
          <cell r="GG425">
            <v>0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0</v>
          </cell>
          <cell r="GM425">
            <v>0</v>
          </cell>
          <cell r="GO425">
            <v>0</v>
          </cell>
          <cell r="GQ425">
            <v>0</v>
          </cell>
          <cell r="HE425">
            <v>-810</v>
          </cell>
        </row>
        <row r="426">
          <cell r="A426">
            <v>815</v>
          </cell>
          <cell r="B426" t="str">
            <v>CAPE COD</v>
          </cell>
          <cell r="E426">
            <v>0</v>
          </cell>
          <cell r="F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L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Z426">
            <v>0</v>
          </cell>
          <cell r="BB426">
            <v>0</v>
          </cell>
          <cell r="BC426">
            <v>0</v>
          </cell>
          <cell r="BD426">
            <v>0</v>
          </cell>
          <cell r="BH426">
            <v>0</v>
          </cell>
          <cell r="BL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W426">
            <v>0</v>
          </cell>
          <cell r="BY426">
            <v>0</v>
          </cell>
          <cell r="CA426">
            <v>0</v>
          </cell>
          <cell r="CE426">
            <v>0</v>
          </cell>
          <cell r="CF426">
            <v>0</v>
          </cell>
          <cell r="CH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S426">
            <v>0</v>
          </cell>
          <cell r="CW426">
            <v>0</v>
          </cell>
          <cell r="CY426">
            <v>0</v>
          </cell>
          <cell r="DD426">
            <v>0</v>
          </cell>
          <cell r="DF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U426">
            <v>0</v>
          </cell>
          <cell r="DW426">
            <v>0</v>
          </cell>
          <cell r="EG426">
            <v>0</v>
          </cell>
          <cell r="EI426">
            <v>0</v>
          </cell>
          <cell r="EK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0</v>
          </cell>
          <cell r="EZ426">
            <v>0</v>
          </cell>
          <cell r="FA426">
            <v>0</v>
          </cell>
          <cell r="FB426">
            <v>0</v>
          </cell>
          <cell r="FC426">
            <v>0</v>
          </cell>
          <cell r="FD426">
            <v>0</v>
          </cell>
          <cell r="FE426">
            <v>0</v>
          </cell>
          <cell r="FF426">
            <v>0</v>
          </cell>
          <cell r="FG426">
            <v>0</v>
          </cell>
          <cell r="FH426">
            <v>0</v>
          </cell>
          <cell r="FI426">
            <v>0</v>
          </cell>
          <cell r="FJ426">
            <v>0</v>
          </cell>
          <cell r="FK426">
            <v>0</v>
          </cell>
          <cell r="FL426">
            <v>0</v>
          </cell>
          <cell r="FM426">
            <v>0</v>
          </cell>
          <cell r="FN426">
            <v>0</v>
          </cell>
          <cell r="FO426">
            <v>0</v>
          </cell>
          <cell r="FQ426">
            <v>0</v>
          </cell>
          <cell r="FS426">
            <v>0</v>
          </cell>
          <cell r="FU426">
            <v>0</v>
          </cell>
          <cell r="FV426">
            <v>0</v>
          </cell>
          <cell r="FW426">
            <v>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E426">
            <v>0</v>
          </cell>
          <cell r="GG426">
            <v>0</v>
          </cell>
          <cell r="GH426">
            <v>0</v>
          </cell>
          <cell r="GI426">
            <v>0</v>
          </cell>
          <cell r="GJ426">
            <v>0</v>
          </cell>
          <cell r="GK426">
            <v>0</v>
          </cell>
          <cell r="GL426">
            <v>0</v>
          </cell>
          <cell r="GM426">
            <v>0</v>
          </cell>
          <cell r="GO426">
            <v>0</v>
          </cell>
          <cell r="GQ426">
            <v>0</v>
          </cell>
          <cell r="HE426">
            <v>-815</v>
          </cell>
        </row>
        <row r="427">
          <cell r="A427">
            <v>817</v>
          </cell>
          <cell r="B427" t="str">
            <v>ESSEX NORTH SHORE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0</v>
          </cell>
          <cell r="GM427">
            <v>0</v>
          </cell>
          <cell r="GO427">
            <v>0</v>
          </cell>
          <cell r="GQ427">
            <v>0</v>
          </cell>
          <cell r="HE427">
            <v>-817</v>
          </cell>
        </row>
        <row r="428">
          <cell r="A428">
            <v>818</v>
          </cell>
          <cell r="B428" t="str">
            <v>FRANKLIN COUNTY</v>
          </cell>
          <cell r="E428">
            <v>0</v>
          </cell>
          <cell r="F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L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Z428">
            <v>0</v>
          </cell>
          <cell r="BB428">
            <v>0</v>
          </cell>
          <cell r="BC428">
            <v>0</v>
          </cell>
          <cell r="BD428">
            <v>0</v>
          </cell>
          <cell r="BH428">
            <v>0</v>
          </cell>
          <cell r="BL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W428">
            <v>0</v>
          </cell>
          <cell r="BY428">
            <v>0</v>
          </cell>
          <cell r="CA428">
            <v>0</v>
          </cell>
          <cell r="CE428">
            <v>0</v>
          </cell>
          <cell r="CF428">
            <v>0</v>
          </cell>
          <cell r="CH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S428">
            <v>0</v>
          </cell>
          <cell r="CW428">
            <v>0</v>
          </cell>
          <cell r="CY428">
            <v>0</v>
          </cell>
          <cell r="DD428">
            <v>0</v>
          </cell>
          <cell r="DF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U428">
            <v>0</v>
          </cell>
          <cell r="DW428">
            <v>0</v>
          </cell>
          <cell r="EG428">
            <v>0</v>
          </cell>
          <cell r="EI428">
            <v>0</v>
          </cell>
          <cell r="EK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0</v>
          </cell>
          <cell r="EX428">
            <v>0</v>
          </cell>
          <cell r="EY428">
            <v>0</v>
          </cell>
          <cell r="EZ428">
            <v>0</v>
          </cell>
          <cell r="FA428">
            <v>0</v>
          </cell>
          <cell r="FB428">
            <v>0</v>
          </cell>
          <cell r="FC428">
            <v>0</v>
          </cell>
          <cell r="FD428">
            <v>0</v>
          </cell>
          <cell r="FE428">
            <v>0</v>
          </cell>
          <cell r="FF428">
            <v>0</v>
          </cell>
          <cell r="FG428">
            <v>0</v>
          </cell>
          <cell r="FH428">
            <v>0</v>
          </cell>
          <cell r="FI428">
            <v>0</v>
          </cell>
          <cell r="FJ428">
            <v>0</v>
          </cell>
          <cell r="FK428">
            <v>0</v>
          </cell>
          <cell r="FL428">
            <v>0</v>
          </cell>
          <cell r="FM428">
            <v>0</v>
          </cell>
          <cell r="FN428">
            <v>0</v>
          </cell>
          <cell r="FO428">
            <v>0</v>
          </cell>
          <cell r="FQ428">
            <v>0</v>
          </cell>
          <cell r="FS428">
            <v>0</v>
          </cell>
          <cell r="FU428">
            <v>0</v>
          </cell>
          <cell r="FV428">
            <v>0</v>
          </cell>
          <cell r="FW428">
            <v>0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E428">
            <v>0</v>
          </cell>
          <cell r="GG428">
            <v>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0</v>
          </cell>
          <cell r="GM428">
            <v>0</v>
          </cell>
          <cell r="GO428">
            <v>0</v>
          </cell>
          <cell r="GQ428">
            <v>0</v>
          </cell>
          <cell r="HE428">
            <v>-818</v>
          </cell>
        </row>
        <row r="429">
          <cell r="A429">
            <v>821</v>
          </cell>
          <cell r="B429" t="str">
            <v>GREATER FALL RIVER</v>
          </cell>
          <cell r="E429">
            <v>0</v>
          </cell>
          <cell r="F429">
            <v>0</v>
          </cell>
          <cell r="J429">
            <v>0</v>
          </cell>
          <cell r="K429">
            <v>0</v>
          </cell>
          <cell r="L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L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Z429">
            <v>0</v>
          </cell>
          <cell r="BB429">
            <v>0</v>
          </cell>
          <cell r="BC429">
            <v>0</v>
          </cell>
          <cell r="BD429">
            <v>0</v>
          </cell>
          <cell r="BH429">
            <v>0</v>
          </cell>
          <cell r="BL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W429">
            <v>0</v>
          </cell>
          <cell r="BY429">
            <v>0</v>
          </cell>
          <cell r="CA429">
            <v>0</v>
          </cell>
          <cell r="CE429">
            <v>0</v>
          </cell>
          <cell r="CF429">
            <v>0</v>
          </cell>
          <cell r="CH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S429">
            <v>0</v>
          </cell>
          <cell r="CW429">
            <v>0</v>
          </cell>
          <cell r="CY429">
            <v>0</v>
          </cell>
          <cell r="DD429">
            <v>0</v>
          </cell>
          <cell r="DF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U429">
            <v>0</v>
          </cell>
          <cell r="DW429">
            <v>0</v>
          </cell>
          <cell r="EG429">
            <v>0</v>
          </cell>
          <cell r="EI429">
            <v>0</v>
          </cell>
          <cell r="EK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  <cell r="FE429">
            <v>0</v>
          </cell>
          <cell r="FF429">
            <v>0</v>
          </cell>
          <cell r="FG429">
            <v>0</v>
          </cell>
          <cell r="FH429">
            <v>0</v>
          </cell>
          <cell r="FI429">
            <v>0</v>
          </cell>
          <cell r="FJ429">
            <v>0</v>
          </cell>
          <cell r="FK429">
            <v>0</v>
          </cell>
          <cell r="FL429">
            <v>0</v>
          </cell>
          <cell r="FM429">
            <v>0</v>
          </cell>
          <cell r="FN429">
            <v>0</v>
          </cell>
          <cell r="FO429">
            <v>0</v>
          </cell>
          <cell r="FQ429">
            <v>0</v>
          </cell>
          <cell r="FS429">
            <v>0</v>
          </cell>
          <cell r="FU429">
            <v>0</v>
          </cell>
          <cell r="FV429">
            <v>0</v>
          </cell>
          <cell r="FW429">
            <v>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E429">
            <v>0</v>
          </cell>
          <cell r="GG429">
            <v>0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0</v>
          </cell>
          <cell r="GM429">
            <v>0</v>
          </cell>
          <cell r="GO429">
            <v>0</v>
          </cell>
          <cell r="GQ429">
            <v>0</v>
          </cell>
          <cell r="HE429">
            <v>-821</v>
          </cell>
        </row>
        <row r="430">
          <cell r="A430">
            <v>823</v>
          </cell>
          <cell r="B430" t="str">
            <v>GREATER LAWRENCE</v>
          </cell>
          <cell r="E430">
            <v>0</v>
          </cell>
          <cell r="F430">
            <v>0</v>
          </cell>
          <cell r="J430">
            <v>0</v>
          </cell>
          <cell r="K430">
            <v>0</v>
          </cell>
          <cell r="L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L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Z430">
            <v>0</v>
          </cell>
          <cell r="BB430">
            <v>0</v>
          </cell>
          <cell r="BC430">
            <v>0</v>
          </cell>
          <cell r="BD430">
            <v>0</v>
          </cell>
          <cell r="BH430">
            <v>0</v>
          </cell>
          <cell r="BL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W430">
            <v>0</v>
          </cell>
          <cell r="BY430">
            <v>0</v>
          </cell>
          <cell r="CA430">
            <v>0</v>
          </cell>
          <cell r="CE430">
            <v>0</v>
          </cell>
          <cell r="CF430">
            <v>0</v>
          </cell>
          <cell r="CH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S430">
            <v>0</v>
          </cell>
          <cell r="CW430">
            <v>0</v>
          </cell>
          <cell r="CY430">
            <v>0</v>
          </cell>
          <cell r="DD430">
            <v>0</v>
          </cell>
          <cell r="DF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U430">
            <v>0</v>
          </cell>
          <cell r="DW430">
            <v>0</v>
          </cell>
          <cell r="EG430">
            <v>0</v>
          </cell>
          <cell r="EI430">
            <v>0</v>
          </cell>
          <cell r="EK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0</v>
          </cell>
          <cell r="EX430">
            <v>0</v>
          </cell>
          <cell r="EY430">
            <v>0</v>
          </cell>
          <cell r="EZ430">
            <v>0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0</v>
          </cell>
          <cell r="FF430">
            <v>0</v>
          </cell>
          <cell r="FG430">
            <v>0</v>
          </cell>
          <cell r="FH430">
            <v>0</v>
          </cell>
          <cell r="FI430">
            <v>0</v>
          </cell>
          <cell r="FJ430">
            <v>0</v>
          </cell>
          <cell r="FK430">
            <v>0</v>
          </cell>
          <cell r="FL430">
            <v>0</v>
          </cell>
          <cell r="FM430">
            <v>0</v>
          </cell>
          <cell r="FN430">
            <v>0</v>
          </cell>
          <cell r="FO430">
            <v>0</v>
          </cell>
          <cell r="FQ430">
            <v>0</v>
          </cell>
          <cell r="FS430">
            <v>0</v>
          </cell>
          <cell r="FU430">
            <v>0</v>
          </cell>
          <cell r="FV430">
            <v>0</v>
          </cell>
          <cell r="FW430">
            <v>0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E430">
            <v>0</v>
          </cell>
          <cell r="GG430">
            <v>0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0</v>
          </cell>
          <cell r="GM430">
            <v>0</v>
          </cell>
          <cell r="GO430">
            <v>0</v>
          </cell>
          <cell r="GQ430">
            <v>0</v>
          </cell>
          <cell r="HE430">
            <v>-823</v>
          </cell>
        </row>
        <row r="431">
          <cell r="A431">
            <v>825</v>
          </cell>
          <cell r="B431" t="str">
            <v>GREATER NEW BEDFORD</v>
          </cell>
          <cell r="E431">
            <v>0</v>
          </cell>
          <cell r="F431">
            <v>0</v>
          </cell>
          <cell r="J431">
            <v>0</v>
          </cell>
          <cell r="K431">
            <v>0</v>
          </cell>
          <cell r="L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L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Z431">
            <v>0</v>
          </cell>
          <cell r="BB431">
            <v>0</v>
          </cell>
          <cell r="BC431">
            <v>0</v>
          </cell>
          <cell r="BD431">
            <v>0</v>
          </cell>
          <cell r="BH431">
            <v>0</v>
          </cell>
          <cell r="BL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W431">
            <v>0</v>
          </cell>
          <cell r="BY431">
            <v>0</v>
          </cell>
          <cell r="CA431">
            <v>0</v>
          </cell>
          <cell r="CE431">
            <v>0</v>
          </cell>
          <cell r="CF431">
            <v>0</v>
          </cell>
          <cell r="CH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S431">
            <v>0</v>
          </cell>
          <cell r="CW431">
            <v>0</v>
          </cell>
          <cell r="CY431">
            <v>0</v>
          </cell>
          <cell r="DD431">
            <v>0</v>
          </cell>
          <cell r="DF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U431">
            <v>0</v>
          </cell>
          <cell r="DW431">
            <v>0</v>
          </cell>
          <cell r="EG431">
            <v>0</v>
          </cell>
          <cell r="EI431">
            <v>0</v>
          </cell>
          <cell r="EK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0</v>
          </cell>
          <cell r="EX431">
            <v>0</v>
          </cell>
          <cell r="EY431">
            <v>0</v>
          </cell>
          <cell r="EZ431">
            <v>0</v>
          </cell>
          <cell r="FA431">
            <v>0</v>
          </cell>
          <cell r="FB431">
            <v>0</v>
          </cell>
          <cell r="FC431">
            <v>0</v>
          </cell>
          <cell r="FD431">
            <v>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0</v>
          </cell>
          <cell r="FN431">
            <v>0</v>
          </cell>
          <cell r="FO431">
            <v>0</v>
          </cell>
          <cell r="FQ431">
            <v>0</v>
          </cell>
          <cell r="FS431">
            <v>0</v>
          </cell>
          <cell r="FU431">
            <v>0</v>
          </cell>
          <cell r="FV431">
            <v>0</v>
          </cell>
          <cell r="FW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0</v>
          </cell>
          <cell r="GE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0</v>
          </cell>
          <cell r="GM431">
            <v>0</v>
          </cell>
          <cell r="GO431">
            <v>0</v>
          </cell>
          <cell r="GQ431">
            <v>0</v>
          </cell>
          <cell r="HE431">
            <v>-825</v>
          </cell>
        </row>
        <row r="432">
          <cell r="A432">
            <v>828</v>
          </cell>
          <cell r="B432" t="str">
            <v>GREATER LOWELL</v>
          </cell>
          <cell r="E432">
            <v>0</v>
          </cell>
          <cell r="F432">
            <v>0</v>
          </cell>
          <cell r="J432">
            <v>0</v>
          </cell>
          <cell r="K432">
            <v>0</v>
          </cell>
          <cell r="L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L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Z432">
            <v>0</v>
          </cell>
          <cell r="BB432">
            <v>0</v>
          </cell>
          <cell r="BC432">
            <v>0</v>
          </cell>
          <cell r="BD432">
            <v>0</v>
          </cell>
          <cell r="BH432">
            <v>0</v>
          </cell>
          <cell r="BL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W432">
            <v>0</v>
          </cell>
          <cell r="BY432">
            <v>0</v>
          </cell>
          <cell r="CA432">
            <v>0</v>
          </cell>
          <cell r="CE432">
            <v>0</v>
          </cell>
          <cell r="CF432">
            <v>0</v>
          </cell>
          <cell r="CH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S432">
            <v>0</v>
          </cell>
          <cell r="CW432">
            <v>0</v>
          </cell>
          <cell r="CY432">
            <v>0</v>
          </cell>
          <cell r="DD432">
            <v>0</v>
          </cell>
          <cell r="DF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U432">
            <v>0</v>
          </cell>
          <cell r="DW432">
            <v>0</v>
          </cell>
          <cell r="EG432">
            <v>0</v>
          </cell>
          <cell r="EI432">
            <v>0</v>
          </cell>
          <cell r="EK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0</v>
          </cell>
          <cell r="EX432">
            <v>0</v>
          </cell>
          <cell r="EY432">
            <v>0</v>
          </cell>
          <cell r="EZ432">
            <v>0</v>
          </cell>
          <cell r="FA432">
            <v>0</v>
          </cell>
          <cell r="FB432">
            <v>0</v>
          </cell>
          <cell r="FC432">
            <v>0</v>
          </cell>
          <cell r="FD432">
            <v>0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0</v>
          </cell>
          <cell r="FN432">
            <v>0</v>
          </cell>
          <cell r="FO432">
            <v>0</v>
          </cell>
          <cell r="FQ432">
            <v>0</v>
          </cell>
          <cell r="FS432">
            <v>0</v>
          </cell>
          <cell r="FU432">
            <v>0</v>
          </cell>
          <cell r="FV432">
            <v>0</v>
          </cell>
          <cell r="FW432">
            <v>0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0</v>
          </cell>
          <cell r="GE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0</v>
          </cell>
          <cell r="GM432">
            <v>0</v>
          </cell>
          <cell r="GO432">
            <v>0</v>
          </cell>
          <cell r="GQ432">
            <v>0</v>
          </cell>
          <cell r="HE432">
            <v>-828</v>
          </cell>
        </row>
        <row r="433">
          <cell r="A433">
            <v>829</v>
          </cell>
          <cell r="B433" t="str">
            <v>SOUTH MIDDLESEX</v>
          </cell>
          <cell r="E433">
            <v>0</v>
          </cell>
          <cell r="F433">
            <v>0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L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Z433">
            <v>0</v>
          </cell>
          <cell r="BB433">
            <v>0</v>
          </cell>
          <cell r="BC433">
            <v>0</v>
          </cell>
          <cell r="BD433">
            <v>0</v>
          </cell>
          <cell r="BH433">
            <v>0</v>
          </cell>
          <cell r="BL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W433">
            <v>0</v>
          </cell>
          <cell r="BY433">
            <v>0</v>
          </cell>
          <cell r="CA433">
            <v>0</v>
          </cell>
          <cell r="CE433">
            <v>0</v>
          </cell>
          <cell r="CF433">
            <v>0</v>
          </cell>
          <cell r="CH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S433">
            <v>0</v>
          </cell>
          <cell r="CW433">
            <v>0</v>
          </cell>
          <cell r="CY433">
            <v>0</v>
          </cell>
          <cell r="DD433">
            <v>0</v>
          </cell>
          <cell r="DF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U433">
            <v>0</v>
          </cell>
          <cell r="DW433">
            <v>0</v>
          </cell>
          <cell r="EG433">
            <v>0</v>
          </cell>
          <cell r="EI433">
            <v>0</v>
          </cell>
          <cell r="EK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0</v>
          </cell>
          <cell r="EX433">
            <v>0</v>
          </cell>
          <cell r="EY433">
            <v>0</v>
          </cell>
          <cell r="EZ433">
            <v>0</v>
          </cell>
          <cell r="FA433">
            <v>0</v>
          </cell>
          <cell r="FB433">
            <v>0</v>
          </cell>
          <cell r="FC433">
            <v>0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0</v>
          </cell>
          <cell r="FN433">
            <v>0</v>
          </cell>
          <cell r="FO433">
            <v>0</v>
          </cell>
          <cell r="FQ433">
            <v>0</v>
          </cell>
          <cell r="FS433">
            <v>0</v>
          </cell>
          <cell r="FU433">
            <v>0</v>
          </cell>
          <cell r="FV433">
            <v>0</v>
          </cell>
          <cell r="FW433">
            <v>0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0</v>
          </cell>
          <cell r="GE433">
            <v>0</v>
          </cell>
          <cell r="GG433">
            <v>0</v>
          </cell>
          <cell r="GH433">
            <v>0</v>
          </cell>
          <cell r="GI433">
            <v>0</v>
          </cell>
          <cell r="GJ433">
            <v>0</v>
          </cell>
          <cell r="GK433">
            <v>0</v>
          </cell>
          <cell r="GL433">
            <v>0</v>
          </cell>
          <cell r="GM433">
            <v>0</v>
          </cell>
          <cell r="GO433">
            <v>0</v>
          </cell>
          <cell r="GQ433">
            <v>0</v>
          </cell>
          <cell r="HE433">
            <v>-829</v>
          </cell>
        </row>
        <row r="434">
          <cell r="A434">
            <v>830</v>
          </cell>
          <cell r="B434" t="str">
            <v>MINUTEMAN</v>
          </cell>
          <cell r="E434">
            <v>0</v>
          </cell>
          <cell r="F434">
            <v>0</v>
          </cell>
          <cell r="J434">
            <v>0</v>
          </cell>
          <cell r="K434">
            <v>0</v>
          </cell>
          <cell r="L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L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Z434">
            <v>0</v>
          </cell>
          <cell r="BB434">
            <v>0</v>
          </cell>
          <cell r="BC434">
            <v>0</v>
          </cell>
          <cell r="BD434">
            <v>0</v>
          </cell>
          <cell r="BH434">
            <v>0</v>
          </cell>
          <cell r="BL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W434">
            <v>0</v>
          </cell>
          <cell r="BY434">
            <v>0</v>
          </cell>
          <cell r="CA434">
            <v>0</v>
          </cell>
          <cell r="CE434">
            <v>0</v>
          </cell>
          <cell r="CF434">
            <v>0</v>
          </cell>
          <cell r="CH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S434">
            <v>0</v>
          </cell>
          <cell r="CW434">
            <v>0</v>
          </cell>
          <cell r="CY434">
            <v>0</v>
          </cell>
          <cell r="DD434">
            <v>0</v>
          </cell>
          <cell r="DF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U434">
            <v>0</v>
          </cell>
          <cell r="DW434">
            <v>0</v>
          </cell>
          <cell r="EG434">
            <v>0</v>
          </cell>
          <cell r="EI434">
            <v>0</v>
          </cell>
          <cell r="EK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0</v>
          </cell>
          <cell r="EX434">
            <v>0</v>
          </cell>
          <cell r="EY434">
            <v>0</v>
          </cell>
          <cell r="EZ434">
            <v>0</v>
          </cell>
          <cell r="FA434">
            <v>0</v>
          </cell>
          <cell r="FB434">
            <v>0</v>
          </cell>
          <cell r="FC434">
            <v>0</v>
          </cell>
          <cell r="FD434">
            <v>0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0</v>
          </cell>
          <cell r="FN434">
            <v>0</v>
          </cell>
          <cell r="FO434">
            <v>0</v>
          </cell>
          <cell r="FQ434">
            <v>0</v>
          </cell>
          <cell r="FS434">
            <v>0</v>
          </cell>
          <cell r="FU434">
            <v>0</v>
          </cell>
          <cell r="FV434">
            <v>0</v>
          </cell>
          <cell r="FW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0</v>
          </cell>
          <cell r="GE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0</v>
          </cell>
          <cell r="GM434">
            <v>0</v>
          </cell>
          <cell r="GO434">
            <v>0</v>
          </cell>
          <cell r="GQ434">
            <v>0</v>
          </cell>
          <cell r="HE434">
            <v>-830</v>
          </cell>
        </row>
        <row r="435">
          <cell r="A435">
            <v>832</v>
          </cell>
          <cell r="B435" t="str">
            <v>MONTACHUSETT</v>
          </cell>
          <cell r="E435">
            <v>0</v>
          </cell>
          <cell r="F435">
            <v>0</v>
          </cell>
          <cell r="J435">
            <v>0</v>
          </cell>
          <cell r="K435">
            <v>0</v>
          </cell>
          <cell r="L435">
            <v>0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L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Z435">
            <v>0</v>
          </cell>
          <cell r="BB435">
            <v>0</v>
          </cell>
          <cell r="BC435">
            <v>0</v>
          </cell>
          <cell r="BD435">
            <v>0</v>
          </cell>
          <cell r="BH435">
            <v>0</v>
          </cell>
          <cell r="BL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W435">
            <v>0</v>
          </cell>
          <cell r="BY435">
            <v>0</v>
          </cell>
          <cell r="CA435">
            <v>0</v>
          </cell>
          <cell r="CE435">
            <v>0</v>
          </cell>
          <cell r="CF435">
            <v>0</v>
          </cell>
          <cell r="CH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S435">
            <v>0</v>
          </cell>
          <cell r="CW435">
            <v>0</v>
          </cell>
          <cell r="CY435">
            <v>0</v>
          </cell>
          <cell r="DD435">
            <v>0</v>
          </cell>
          <cell r="DF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U435">
            <v>0</v>
          </cell>
          <cell r="DW435">
            <v>0</v>
          </cell>
          <cell r="EG435">
            <v>0</v>
          </cell>
          <cell r="EI435">
            <v>0</v>
          </cell>
          <cell r="EK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0</v>
          </cell>
          <cell r="EX435">
            <v>0</v>
          </cell>
          <cell r="EY435">
            <v>0</v>
          </cell>
          <cell r="EZ435">
            <v>0</v>
          </cell>
          <cell r="FA435">
            <v>0</v>
          </cell>
          <cell r="FB435">
            <v>0</v>
          </cell>
          <cell r="FC435">
            <v>0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0</v>
          </cell>
          <cell r="FN435">
            <v>0</v>
          </cell>
          <cell r="FO435">
            <v>0</v>
          </cell>
          <cell r="FQ435">
            <v>0</v>
          </cell>
          <cell r="FS435">
            <v>0</v>
          </cell>
          <cell r="FU435">
            <v>0</v>
          </cell>
          <cell r="FV435">
            <v>0</v>
          </cell>
          <cell r="FW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0</v>
          </cell>
          <cell r="GE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0</v>
          </cell>
          <cell r="GM435">
            <v>0</v>
          </cell>
          <cell r="GO435">
            <v>0</v>
          </cell>
          <cell r="GQ435">
            <v>0</v>
          </cell>
          <cell r="HE435">
            <v>-832</v>
          </cell>
        </row>
        <row r="436">
          <cell r="A436">
            <v>851</v>
          </cell>
          <cell r="B436" t="str">
            <v>NORTHERN BERKSHIRE</v>
          </cell>
          <cell r="E436">
            <v>0</v>
          </cell>
          <cell r="F436">
            <v>0</v>
          </cell>
          <cell r="J436">
            <v>0</v>
          </cell>
          <cell r="K436">
            <v>0</v>
          </cell>
          <cell r="L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L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Z436">
            <v>0</v>
          </cell>
          <cell r="BB436">
            <v>0</v>
          </cell>
          <cell r="BC436">
            <v>0</v>
          </cell>
          <cell r="BD436">
            <v>0</v>
          </cell>
          <cell r="BH436">
            <v>0</v>
          </cell>
          <cell r="BL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W436">
            <v>0</v>
          </cell>
          <cell r="BY436">
            <v>0</v>
          </cell>
          <cell r="CA436">
            <v>0</v>
          </cell>
          <cell r="CE436">
            <v>0</v>
          </cell>
          <cell r="CF436">
            <v>0</v>
          </cell>
          <cell r="CH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S436">
            <v>0</v>
          </cell>
          <cell r="CW436">
            <v>0</v>
          </cell>
          <cell r="CY436">
            <v>0</v>
          </cell>
          <cell r="DD436">
            <v>0</v>
          </cell>
          <cell r="DF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U436">
            <v>0</v>
          </cell>
          <cell r="DW436">
            <v>0</v>
          </cell>
          <cell r="EG436">
            <v>0</v>
          </cell>
          <cell r="EI436">
            <v>0</v>
          </cell>
          <cell r="EK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0</v>
          </cell>
          <cell r="EX436">
            <v>0</v>
          </cell>
          <cell r="EY436">
            <v>0</v>
          </cell>
          <cell r="EZ436">
            <v>0</v>
          </cell>
          <cell r="FA436">
            <v>0</v>
          </cell>
          <cell r="FB436">
            <v>0</v>
          </cell>
          <cell r="FC436">
            <v>0</v>
          </cell>
          <cell r="FD436">
            <v>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0</v>
          </cell>
          <cell r="FN436">
            <v>0</v>
          </cell>
          <cell r="FO436">
            <v>0</v>
          </cell>
          <cell r="FQ436">
            <v>0</v>
          </cell>
          <cell r="FS436">
            <v>0</v>
          </cell>
          <cell r="FU436">
            <v>0</v>
          </cell>
          <cell r="FV436">
            <v>0</v>
          </cell>
          <cell r="FW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0</v>
          </cell>
          <cell r="GE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0</v>
          </cell>
          <cell r="GM436">
            <v>0</v>
          </cell>
          <cell r="GO436">
            <v>0</v>
          </cell>
          <cell r="GQ436">
            <v>0</v>
          </cell>
          <cell r="HE436">
            <v>-851</v>
          </cell>
        </row>
        <row r="437">
          <cell r="A437">
            <v>852</v>
          </cell>
          <cell r="B437" t="str">
            <v>NASHOBA VALLEY</v>
          </cell>
          <cell r="E437">
            <v>0</v>
          </cell>
          <cell r="F437">
            <v>0</v>
          </cell>
          <cell r="J437">
            <v>0</v>
          </cell>
          <cell r="K437">
            <v>0</v>
          </cell>
          <cell r="L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L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Z437">
            <v>0</v>
          </cell>
          <cell r="BB437">
            <v>0</v>
          </cell>
          <cell r="BC437">
            <v>0</v>
          </cell>
          <cell r="BD437">
            <v>0</v>
          </cell>
          <cell r="BH437">
            <v>0</v>
          </cell>
          <cell r="BL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W437">
            <v>0</v>
          </cell>
          <cell r="BY437">
            <v>0</v>
          </cell>
          <cell r="CA437">
            <v>0</v>
          </cell>
          <cell r="CE437">
            <v>0</v>
          </cell>
          <cell r="CF437">
            <v>0</v>
          </cell>
          <cell r="CH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S437">
            <v>0</v>
          </cell>
          <cell r="CW437">
            <v>0</v>
          </cell>
          <cell r="CY437">
            <v>0</v>
          </cell>
          <cell r="DD437">
            <v>0</v>
          </cell>
          <cell r="DF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U437">
            <v>0</v>
          </cell>
          <cell r="DW437">
            <v>0</v>
          </cell>
          <cell r="EG437">
            <v>0</v>
          </cell>
          <cell r="EI437">
            <v>0</v>
          </cell>
          <cell r="EK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0</v>
          </cell>
          <cell r="EX437">
            <v>0</v>
          </cell>
          <cell r="EY437">
            <v>0</v>
          </cell>
          <cell r="EZ437">
            <v>0</v>
          </cell>
          <cell r="FA437">
            <v>0</v>
          </cell>
          <cell r="FB437">
            <v>0</v>
          </cell>
          <cell r="FC437">
            <v>0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0</v>
          </cell>
          <cell r="FN437">
            <v>0</v>
          </cell>
          <cell r="FO437">
            <v>0</v>
          </cell>
          <cell r="FQ437">
            <v>0</v>
          </cell>
          <cell r="FS437">
            <v>0</v>
          </cell>
          <cell r="FU437">
            <v>0</v>
          </cell>
          <cell r="FV437">
            <v>0</v>
          </cell>
          <cell r="FW437">
            <v>0</v>
          </cell>
          <cell r="FX437">
            <v>0</v>
          </cell>
          <cell r="FY437">
            <v>0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E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0</v>
          </cell>
          <cell r="GM437">
            <v>0</v>
          </cell>
          <cell r="GO437">
            <v>0</v>
          </cell>
          <cell r="GQ437">
            <v>0</v>
          </cell>
          <cell r="HE437">
            <v>-852</v>
          </cell>
        </row>
        <row r="438">
          <cell r="A438">
            <v>853</v>
          </cell>
          <cell r="B438" t="str">
            <v>NORTHEAST METROPOLITAN</v>
          </cell>
          <cell r="E438">
            <v>0</v>
          </cell>
          <cell r="F438">
            <v>0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L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Z438">
            <v>0</v>
          </cell>
          <cell r="BB438">
            <v>0</v>
          </cell>
          <cell r="BC438">
            <v>0</v>
          </cell>
          <cell r="BD438">
            <v>0</v>
          </cell>
          <cell r="BH438">
            <v>0</v>
          </cell>
          <cell r="BL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W438">
            <v>0</v>
          </cell>
          <cell r="BY438">
            <v>0</v>
          </cell>
          <cell r="CA438">
            <v>0</v>
          </cell>
          <cell r="CE438">
            <v>0</v>
          </cell>
          <cell r="CF438">
            <v>0</v>
          </cell>
          <cell r="CH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S438">
            <v>0</v>
          </cell>
          <cell r="CW438">
            <v>0</v>
          </cell>
          <cell r="CY438">
            <v>0</v>
          </cell>
          <cell r="DD438">
            <v>0</v>
          </cell>
          <cell r="DF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U438">
            <v>0</v>
          </cell>
          <cell r="DW438">
            <v>0</v>
          </cell>
          <cell r="EG438">
            <v>0</v>
          </cell>
          <cell r="EI438">
            <v>0</v>
          </cell>
          <cell r="EK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0</v>
          </cell>
          <cell r="EX438">
            <v>0</v>
          </cell>
          <cell r="EY438">
            <v>0</v>
          </cell>
          <cell r="EZ438">
            <v>0</v>
          </cell>
          <cell r="FA438">
            <v>0</v>
          </cell>
          <cell r="FB438">
            <v>0</v>
          </cell>
          <cell r="FC438">
            <v>0</v>
          </cell>
          <cell r="FD438">
            <v>0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0</v>
          </cell>
          <cell r="FO438">
            <v>0</v>
          </cell>
          <cell r="FQ438">
            <v>0</v>
          </cell>
          <cell r="FS438">
            <v>0</v>
          </cell>
          <cell r="FU438">
            <v>0</v>
          </cell>
          <cell r="FV438">
            <v>0</v>
          </cell>
          <cell r="FW438">
            <v>0</v>
          </cell>
          <cell r="FX438">
            <v>0</v>
          </cell>
          <cell r="FY438">
            <v>0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E438">
            <v>0</v>
          </cell>
          <cell r="GG438">
            <v>0</v>
          </cell>
          <cell r="GH438">
            <v>0</v>
          </cell>
          <cell r="GI438">
            <v>0</v>
          </cell>
          <cell r="GJ438">
            <v>0</v>
          </cell>
          <cell r="GK438">
            <v>0</v>
          </cell>
          <cell r="GL438">
            <v>0</v>
          </cell>
          <cell r="GM438">
            <v>0</v>
          </cell>
          <cell r="GO438">
            <v>0</v>
          </cell>
          <cell r="GQ438">
            <v>0</v>
          </cell>
          <cell r="HE438">
            <v>-853</v>
          </cell>
        </row>
        <row r="439">
          <cell r="A439">
            <v>854</v>
          </cell>
          <cell r="B439" t="str">
            <v>NORTH SHORE</v>
          </cell>
          <cell r="E439">
            <v>0</v>
          </cell>
          <cell r="F439">
            <v>0</v>
          </cell>
          <cell r="J439">
            <v>0</v>
          </cell>
          <cell r="K439">
            <v>0</v>
          </cell>
          <cell r="L439">
            <v>0</v>
          </cell>
          <cell r="Q439">
            <v>0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L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Z439">
            <v>0</v>
          </cell>
          <cell r="BB439">
            <v>0</v>
          </cell>
          <cell r="BC439">
            <v>0</v>
          </cell>
          <cell r="BD439">
            <v>0</v>
          </cell>
          <cell r="BH439">
            <v>0</v>
          </cell>
          <cell r="BL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W439">
            <v>0</v>
          </cell>
          <cell r="BY439">
            <v>0</v>
          </cell>
          <cell r="CA439">
            <v>0</v>
          </cell>
          <cell r="CE439">
            <v>0</v>
          </cell>
          <cell r="CF439">
            <v>0</v>
          </cell>
          <cell r="CH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S439">
            <v>0</v>
          </cell>
          <cell r="CW439">
            <v>0</v>
          </cell>
          <cell r="CY439">
            <v>0</v>
          </cell>
          <cell r="DD439">
            <v>0</v>
          </cell>
          <cell r="DF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U439">
            <v>0</v>
          </cell>
          <cell r="DW439">
            <v>0</v>
          </cell>
          <cell r="EG439">
            <v>0</v>
          </cell>
          <cell r="EI439">
            <v>0</v>
          </cell>
          <cell r="EK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0</v>
          </cell>
          <cell r="EX439">
            <v>0</v>
          </cell>
          <cell r="EY439">
            <v>0</v>
          </cell>
          <cell r="EZ439">
            <v>0</v>
          </cell>
          <cell r="FA439">
            <v>0</v>
          </cell>
          <cell r="FB439">
            <v>0</v>
          </cell>
          <cell r="FC439">
            <v>0</v>
          </cell>
          <cell r="FD439">
            <v>0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0</v>
          </cell>
          <cell r="FN439">
            <v>0</v>
          </cell>
          <cell r="FO439">
            <v>0</v>
          </cell>
          <cell r="FQ439">
            <v>0</v>
          </cell>
          <cell r="FS439">
            <v>0</v>
          </cell>
          <cell r="FU439">
            <v>0</v>
          </cell>
          <cell r="FV439">
            <v>0</v>
          </cell>
          <cell r="FW439">
            <v>0</v>
          </cell>
          <cell r="FX439">
            <v>0</v>
          </cell>
          <cell r="FY439">
            <v>0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E439">
            <v>0</v>
          </cell>
          <cell r="GO439">
            <v>0</v>
          </cell>
          <cell r="GQ439">
            <v>0</v>
          </cell>
          <cell r="HE439">
            <v>-854</v>
          </cell>
        </row>
        <row r="440">
          <cell r="A440">
            <v>855</v>
          </cell>
          <cell r="B440" t="str">
            <v>OLD COLONY</v>
          </cell>
          <cell r="E440">
            <v>0</v>
          </cell>
          <cell r="F440">
            <v>0</v>
          </cell>
          <cell r="J440">
            <v>0</v>
          </cell>
          <cell r="K440">
            <v>0</v>
          </cell>
          <cell r="L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L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Z440">
            <v>0</v>
          </cell>
          <cell r="BB440">
            <v>0</v>
          </cell>
          <cell r="BC440">
            <v>0</v>
          </cell>
          <cell r="BD440">
            <v>0</v>
          </cell>
          <cell r="BH440">
            <v>0</v>
          </cell>
          <cell r="BL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W440">
            <v>0</v>
          </cell>
          <cell r="BY440">
            <v>0</v>
          </cell>
          <cell r="CA440">
            <v>0</v>
          </cell>
          <cell r="CE440">
            <v>0</v>
          </cell>
          <cell r="CF440">
            <v>0</v>
          </cell>
          <cell r="CH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S440">
            <v>0</v>
          </cell>
          <cell r="CW440">
            <v>0</v>
          </cell>
          <cell r="CY440">
            <v>0</v>
          </cell>
          <cell r="DD440">
            <v>0</v>
          </cell>
          <cell r="DF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U440">
            <v>0</v>
          </cell>
          <cell r="DW440">
            <v>0</v>
          </cell>
          <cell r="EG440">
            <v>0</v>
          </cell>
          <cell r="EI440">
            <v>0</v>
          </cell>
          <cell r="EK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0</v>
          </cell>
          <cell r="EX440">
            <v>0</v>
          </cell>
          <cell r="EY440">
            <v>0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0</v>
          </cell>
          <cell r="FO440">
            <v>0</v>
          </cell>
          <cell r="FQ440">
            <v>0</v>
          </cell>
          <cell r="FS440">
            <v>0</v>
          </cell>
          <cell r="FU440">
            <v>0</v>
          </cell>
          <cell r="FV440">
            <v>0</v>
          </cell>
          <cell r="FW440">
            <v>0</v>
          </cell>
          <cell r="FX440">
            <v>0</v>
          </cell>
          <cell r="FY440">
            <v>0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E440">
            <v>0</v>
          </cell>
          <cell r="GG440">
            <v>0</v>
          </cell>
          <cell r="GH440">
            <v>0</v>
          </cell>
          <cell r="GI440">
            <v>0</v>
          </cell>
          <cell r="GJ440">
            <v>0</v>
          </cell>
          <cell r="GK440">
            <v>0</v>
          </cell>
          <cell r="GL440">
            <v>0</v>
          </cell>
          <cell r="GM440">
            <v>0</v>
          </cell>
          <cell r="GO440">
            <v>0</v>
          </cell>
          <cell r="GQ440">
            <v>0</v>
          </cell>
          <cell r="HE440">
            <v>-855</v>
          </cell>
        </row>
        <row r="441">
          <cell r="A441">
            <v>860</v>
          </cell>
          <cell r="B441" t="str">
            <v>PATHFINDER</v>
          </cell>
          <cell r="E441">
            <v>0</v>
          </cell>
          <cell r="F441">
            <v>0</v>
          </cell>
          <cell r="J441">
            <v>0</v>
          </cell>
          <cell r="K441">
            <v>0</v>
          </cell>
          <cell r="L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L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Z441">
            <v>0</v>
          </cell>
          <cell r="BB441">
            <v>0</v>
          </cell>
          <cell r="BC441">
            <v>0</v>
          </cell>
          <cell r="BD441">
            <v>0</v>
          </cell>
          <cell r="BH441">
            <v>0</v>
          </cell>
          <cell r="BL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W441">
            <v>0</v>
          </cell>
          <cell r="BY441">
            <v>0</v>
          </cell>
          <cell r="CA441">
            <v>0</v>
          </cell>
          <cell r="CE441">
            <v>0</v>
          </cell>
          <cell r="CF441">
            <v>0</v>
          </cell>
          <cell r="CH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S441">
            <v>0</v>
          </cell>
          <cell r="CW441">
            <v>0</v>
          </cell>
          <cell r="CY441">
            <v>0</v>
          </cell>
          <cell r="DD441">
            <v>0</v>
          </cell>
          <cell r="DF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U441">
            <v>0</v>
          </cell>
          <cell r="DW441">
            <v>0</v>
          </cell>
          <cell r="EG441">
            <v>0</v>
          </cell>
          <cell r="EI441">
            <v>0</v>
          </cell>
          <cell r="EK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0</v>
          </cell>
          <cell r="EX441">
            <v>0</v>
          </cell>
          <cell r="EY441">
            <v>0</v>
          </cell>
          <cell r="EZ441">
            <v>0</v>
          </cell>
          <cell r="FA441">
            <v>0</v>
          </cell>
          <cell r="FB441">
            <v>0</v>
          </cell>
          <cell r="FC441">
            <v>0</v>
          </cell>
          <cell r="FD441">
            <v>0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0</v>
          </cell>
          <cell r="FO441">
            <v>0</v>
          </cell>
          <cell r="FQ441">
            <v>0</v>
          </cell>
          <cell r="FS441">
            <v>0</v>
          </cell>
          <cell r="FU441">
            <v>0</v>
          </cell>
          <cell r="FV441">
            <v>0</v>
          </cell>
          <cell r="FW441">
            <v>0</v>
          </cell>
          <cell r="FX441">
            <v>0</v>
          </cell>
          <cell r="FY441">
            <v>0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E441">
            <v>0</v>
          </cell>
          <cell r="GG441">
            <v>0</v>
          </cell>
          <cell r="GH441">
            <v>0</v>
          </cell>
          <cell r="GI441">
            <v>0</v>
          </cell>
          <cell r="GJ441">
            <v>0</v>
          </cell>
          <cell r="GK441">
            <v>0</v>
          </cell>
          <cell r="GL441">
            <v>0</v>
          </cell>
          <cell r="GM441">
            <v>0</v>
          </cell>
          <cell r="GO441">
            <v>0</v>
          </cell>
          <cell r="GQ441">
            <v>0</v>
          </cell>
          <cell r="HE441">
            <v>-860</v>
          </cell>
        </row>
        <row r="442">
          <cell r="A442">
            <v>871</v>
          </cell>
          <cell r="B442" t="str">
            <v>SHAWSHEEN VALLEY</v>
          </cell>
          <cell r="E442">
            <v>0</v>
          </cell>
          <cell r="F442">
            <v>0</v>
          </cell>
          <cell r="J442">
            <v>0</v>
          </cell>
          <cell r="K442">
            <v>0</v>
          </cell>
          <cell r="L442">
            <v>0</v>
          </cell>
          <cell r="Q442">
            <v>0</v>
          </cell>
          <cell r="R442">
            <v>0</v>
          </cell>
          <cell r="S442">
            <v>0</v>
          </cell>
          <cell r="U442">
            <v>0</v>
          </cell>
          <cell r="V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L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Z442">
            <v>0</v>
          </cell>
          <cell r="BB442">
            <v>0</v>
          </cell>
          <cell r="BC442">
            <v>0</v>
          </cell>
          <cell r="BD442">
            <v>0</v>
          </cell>
          <cell r="BH442">
            <v>0</v>
          </cell>
          <cell r="BL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W442">
            <v>0</v>
          </cell>
          <cell r="BY442">
            <v>0</v>
          </cell>
          <cell r="CA442">
            <v>0</v>
          </cell>
          <cell r="CE442">
            <v>0</v>
          </cell>
          <cell r="CF442">
            <v>0</v>
          </cell>
          <cell r="CH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S442">
            <v>0</v>
          </cell>
          <cell r="CW442">
            <v>0</v>
          </cell>
          <cell r="CY442">
            <v>0</v>
          </cell>
          <cell r="DD442">
            <v>0</v>
          </cell>
          <cell r="DF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U442">
            <v>0</v>
          </cell>
          <cell r="DW442">
            <v>0</v>
          </cell>
          <cell r="EG442">
            <v>0</v>
          </cell>
          <cell r="EI442">
            <v>0</v>
          </cell>
          <cell r="EK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  <cell r="ER442">
            <v>0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0</v>
          </cell>
          <cell r="EX442">
            <v>0</v>
          </cell>
          <cell r="EY442">
            <v>0</v>
          </cell>
          <cell r="EZ442">
            <v>0</v>
          </cell>
          <cell r="FA442">
            <v>0</v>
          </cell>
          <cell r="FB442">
            <v>0</v>
          </cell>
          <cell r="FC442">
            <v>0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0</v>
          </cell>
          <cell r="FN442">
            <v>0</v>
          </cell>
          <cell r="FO442">
            <v>0</v>
          </cell>
          <cell r="FQ442">
            <v>0</v>
          </cell>
          <cell r="FS442">
            <v>0</v>
          </cell>
          <cell r="FU442">
            <v>0</v>
          </cell>
          <cell r="FV442">
            <v>0</v>
          </cell>
          <cell r="FW442">
            <v>0</v>
          </cell>
          <cell r="FX442">
            <v>0</v>
          </cell>
          <cell r="FY442">
            <v>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E442">
            <v>0</v>
          </cell>
          <cell r="GG442">
            <v>0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0</v>
          </cell>
          <cell r="GM442">
            <v>0</v>
          </cell>
          <cell r="GO442">
            <v>0</v>
          </cell>
          <cell r="GQ442">
            <v>0</v>
          </cell>
          <cell r="HE442">
            <v>-871</v>
          </cell>
        </row>
        <row r="443">
          <cell r="A443">
            <v>872</v>
          </cell>
          <cell r="B443" t="str">
            <v>SOUTHEASTERN</v>
          </cell>
          <cell r="E443">
            <v>0</v>
          </cell>
          <cell r="F443">
            <v>0</v>
          </cell>
          <cell r="J443">
            <v>0</v>
          </cell>
          <cell r="K443">
            <v>0</v>
          </cell>
          <cell r="L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L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Z443">
            <v>0</v>
          </cell>
          <cell r="BB443">
            <v>0</v>
          </cell>
          <cell r="BC443">
            <v>0</v>
          </cell>
          <cell r="BD443">
            <v>0</v>
          </cell>
          <cell r="BH443">
            <v>0</v>
          </cell>
          <cell r="BL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W443">
            <v>0</v>
          </cell>
          <cell r="BY443">
            <v>0</v>
          </cell>
          <cell r="CA443">
            <v>0</v>
          </cell>
          <cell r="CE443">
            <v>0</v>
          </cell>
          <cell r="CF443">
            <v>0</v>
          </cell>
          <cell r="CH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S443">
            <v>0</v>
          </cell>
          <cell r="CW443">
            <v>0</v>
          </cell>
          <cell r="CY443">
            <v>0</v>
          </cell>
          <cell r="DD443">
            <v>0</v>
          </cell>
          <cell r="DF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U443">
            <v>0</v>
          </cell>
          <cell r="DW443">
            <v>0</v>
          </cell>
          <cell r="EG443">
            <v>0</v>
          </cell>
          <cell r="EI443">
            <v>0</v>
          </cell>
          <cell r="EK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0</v>
          </cell>
          <cell r="ET443">
            <v>0</v>
          </cell>
          <cell r="EU443">
            <v>0</v>
          </cell>
          <cell r="EV443">
            <v>0</v>
          </cell>
          <cell r="EW443">
            <v>0</v>
          </cell>
          <cell r="EX443">
            <v>0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0</v>
          </cell>
          <cell r="FN443">
            <v>0</v>
          </cell>
          <cell r="FO443">
            <v>0</v>
          </cell>
          <cell r="FQ443">
            <v>0</v>
          </cell>
          <cell r="FS443">
            <v>0</v>
          </cell>
          <cell r="FU443">
            <v>0</v>
          </cell>
          <cell r="FV443">
            <v>0</v>
          </cell>
          <cell r="FW443">
            <v>0</v>
          </cell>
          <cell r="FX443">
            <v>0</v>
          </cell>
          <cell r="FY443">
            <v>0</v>
          </cell>
          <cell r="FZ443">
            <v>0</v>
          </cell>
          <cell r="GA443">
            <v>0</v>
          </cell>
          <cell r="GB443">
            <v>0</v>
          </cell>
          <cell r="GC443">
            <v>0</v>
          </cell>
          <cell r="GE443">
            <v>0</v>
          </cell>
          <cell r="GG443">
            <v>0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O443">
            <v>0</v>
          </cell>
          <cell r="GQ443">
            <v>0</v>
          </cell>
          <cell r="HE443">
            <v>-872</v>
          </cell>
        </row>
        <row r="444">
          <cell r="A444">
            <v>873</v>
          </cell>
          <cell r="B444" t="str">
            <v>SOUTH SHORE</v>
          </cell>
          <cell r="E444">
            <v>0</v>
          </cell>
          <cell r="F444">
            <v>0</v>
          </cell>
          <cell r="J444">
            <v>0</v>
          </cell>
          <cell r="K444">
            <v>0</v>
          </cell>
          <cell r="L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L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Z444">
            <v>0</v>
          </cell>
          <cell r="BB444">
            <v>0</v>
          </cell>
          <cell r="BC444">
            <v>0</v>
          </cell>
          <cell r="BD444">
            <v>0</v>
          </cell>
          <cell r="BH444">
            <v>0</v>
          </cell>
          <cell r="BL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W444">
            <v>0</v>
          </cell>
          <cell r="BY444">
            <v>0</v>
          </cell>
          <cell r="CA444">
            <v>0</v>
          </cell>
          <cell r="CE444">
            <v>0</v>
          </cell>
          <cell r="CF444">
            <v>0</v>
          </cell>
          <cell r="CH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S444">
            <v>0</v>
          </cell>
          <cell r="CW444">
            <v>0</v>
          </cell>
          <cell r="CY444">
            <v>0</v>
          </cell>
          <cell r="DD444">
            <v>0</v>
          </cell>
          <cell r="DF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U444">
            <v>0</v>
          </cell>
          <cell r="DW444">
            <v>0</v>
          </cell>
          <cell r="EG444">
            <v>0</v>
          </cell>
          <cell r="EI444">
            <v>0</v>
          </cell>
          <cell r="EK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0</v>
          </cell>
          <cell r="EX444">
            <v>0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0</v>
          </cell>
          <cell r="FN444">
            <v>0</v>
          </cell>
          <cell r="FO444">
            <v>0</v>
          </cell>
          <cell r="FQ444">
            <v>0</v>
          </cell>
          <cell r="FS444">
            <v>0</v>
          </cell>
          <cell r="FU444">
            <v>0</v>
          </cell>
          <cell r="FV444">
            <v>0</v>
          </cell>
          <cell r="FW444">
            <v>0</v>
          </cell>
          <cell r="FX444">
            <v>0</v>
          </cell>
          <cell r="FY444">
            <v>0</v>
          </cell>
          <cell r="FZ444">
            <v>0</v>
          </cell>
          <cell r="GA444">
            <v>0</v>
          </cell>
          <cell r="GB444">
            <v>0</v>
          </cell>
          <cell r="GC444">
            <v>0</v>
          </cell>
          <cell r="GE444">
            <v>0</v>
          </cell>
          <cell r="GG444">
            <v>0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O444">
            <v>0</v>
          </cell>
          <cell r="GQ444">
            <v>0</v>
          </cell>
          <cell r="HE444">
            <v>-873</v>
          </cell>
        </row>
        <row r="445">
          <cell r="A445">
            <v>876</v>
          </cell>
          <cell r="B445" t="str">
            <v>SOUTHERN WORCESTER</v>
          </cell>
          <cell r="E445">
            <v>0</v>
          </cell>
          <cell r="F445">
            <v>0</v>
          </cell>
          <cell r="J445">
            <v>0</v>
          </cell>
          <cell r="K445">
            <v>0</v>
          </cell>
          <cell r="L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L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Z445">
            <v>0</v>
          </cell>
          <cell r="BB445">
            <v>0</v>
          </cell>
          <cell r="BC445">
            <v>0</v>
          </cell>
          <cell r="BD445">
            <v>0</v>
          </cell>
          <cell r="BH445">
            <v>0</v>
          </cell>
          <cell r="BL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W445">
            <v>0</v>
          </cell>
          <cell r="BY445">
            <v>0</v>
          </cell>
          <cell r="CA445">
            <v>0</v>
          </cell>
          <cell r="CE445">
            <v>0</v>
          </cell>
          <cell r="CF445">
            <v>0</v>
          </cell>
          <cell r="CH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S445">
            <v>0</v>
          </cell>
          <cell r="CW445">
            <v>0</v>
          </cell>
          <cell r="CY445">
            <v>0</v>
          </cell>
          <cell r="DD445">
            <v>0</v>
          </cell>
          <cell r="DF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U445">
            <v>0</v>
          </cell>
          <cell r="DW445">
            <v>0</v>
          </cell>
          <cell r="EG445">
            <v>0</v>
          </cell>
          <cell r="EI445">
            <v>0</v>
          </cell>
          <cell r="EK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0</v>
          </cell>
          <cell r="EX445">
            <v>0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0</v>
          </cell>
          <cell r="FN445">
            <v>0</v>
          </cell>
          <cell r="FO445">
            <v>0</v>
          </cell>
          <cell r="FQ445">
            <v>0</v>
          </cell>
          <cell r="FS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E445">
            <v>0</v>
          </cell>
          <cell r="GG445">
            <v>0</v>
          </cell>
          <cell r="GH445">
            <v>0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O445">
            <v>0</v>
          </cell>
          <cell r="GQ445">
            <v>0</v>
          </cell>
          <cell r="HE445">
            <v>-876</v>
          </cell>
        </row>
        <row r="446">
          <cell r="A446">
            <v>878</v>
          </cell>
          <cell r="B446" t="str">
            <v>TRI COUNTY</v>
          </cell>
          <cell r="E446">
            <v>0</v>
          </cell>
          <cell r="F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L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Z446">
            <v>0</v>
          </cell>
          <cell r="BB446">
            <v>0</v>
          </cell>
          <cell r="BC446">
            <v>0</v>
          </cell>
          <cell r="BD446">
            <v>0</v>
          </cell>
          <cell r="BH446">
            <v>0</v>
          </cell>
          <cell r="BL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W446">
            <v>0</v>
          </cell>
          <cell r="BY446">
            <v>0</v>
          </cell>
          <cell r="CA446">
            <v>0</v>
          </cell>
          <cell r="CE446">
            <v>0</v>
          </cell>
          <cell r="CF446">
            <v>0</v>
          </cell>
          <cell r="CH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S446">
            <v>0</v>
          </cell>
          <cell r="CW446">
            <v>0</v>
          </cell>
          <cell r="CY446">
            <v>0</v>
          </cell>
          <cell r="DD446">
            <v>0</v>
          </cell>
          <cell r="DF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U446">
            <v>0</v>
          </cell>
          <cell r="DW446">
            <v>0</v>
          </cell>
          <cell r="EG446">
            <v>0</v>
          </cell>
          <cell r="EI446">
            <v>0</v>
          </cell>
          <cell r="EK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0</v>
          </cell>
          <cell r="EX446">
            <v>0</v>
          </cell>
          <cell r="EY446">
            <v>0</v>
          </cell>
          <cell r="EZ446">
            <v>0</v>
          </cell>
          <cell r="FA446">
            <v>0</v>
          </cell>
          <cell r="FB446">
            <v>0</v>
          </cell>
          <cell r="FC446">
            <v>0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0</v>
          </cell>
          <cell r="FN446">
            <v>0</v>
          </cell>
          <cell r="FO446">
            <v>0</v>
          </cell>
          <cell r="FQ446">
            <v>0</v>
          </cell>
          <cell r="FS446">
            <v>0</v>
          </cell>
          <cell r="FU446">
            <v>0</v>
          </cell>
          <cell r="FV446">
            <v>0</v>
          </cell>
          <cell r="FW446">
            <v>0</v>
          </cell>
          <cell r="FX446">
            <v>0</v>
          </cell>
          <cell r="FY446">
            <v>0</v>
          </cell>
          <cell r="FZ446">
            <v>0</v>
          </cell>
          <cell r="GA446">
            <v>0</v>
          </cell>
          <cell r="GB446">
            <v>0</v>
          </cell>
          <cell r="GC446">
            <v>0</v>
          </cell>
          <cell r="GE446">
            <v>0</v>
          </cell>
          <cell r="GG446">
            <v>0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O446">
            <v>0</v>
          </cell>
          <cell r="GQ446">
            <v>0</v>
          </cell>
          <cell r="HE446">
            <v>-878</v>
          </cell>
        </row>
        <row r="447">
          <cell r="A447">
            <v>879</v>
          </cell>
          <cell r="B447" t="str">
            <v>UPPER CAPE COD</v>
          </cell>
          <cell r="E447">
            <v>0</v>
          </cell>
          <cell r="F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L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Z447">
            <v>0</v>
          </cell>
          <cell r="BB447">
            <v>0</v>
          </cell>
          <cell r="BC447">
            <v>0</v>
          </cell>
          <cell r="BD447">
            <v>0</v>
          </cell>
          <cell r="BH447">
            <v>0</v>
          </cell>
          <cell r="BL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W447">
            <v>0</v>
          </cell>
          <cell r="BY447">
            <v>0</v>
          </cell>
          <cell r="CA447">
            <v>0</v>
          </cell>
          <cell r="CE447">
            <v>0</v>
          </cell>
          <cell r="CF447">
            <v>0</v>
          </cell>
          <cell r="CH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S447">
            <v>0</v>
          </cell>
          <cell r="CW447">
            <v>0</v>
          </cell>
          <cell r="CY447">
            <v>0</v>
          </cell>
          <cell r="DD447">
            <v>0</v>
          </cell>
          <cell r="DF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U447">
            <v>0</v>
          </cell>
          <cell r="DW447">
            <v>0</v>
          </cell>
          <cell r="EG447">
            <v>0</v>
          </cell>
          <cell r="EI447">
            <v>0</v>
          </cell>
          <cell r="EK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0</v>
          </cell>
          <cell r="FN447">
            <v>0</v>
          </cell>
          <cell r="FO447">
            <v>0</v>
          </cell>
          <cell r="FQ447">
            <v>0</v>
          </cell>
          <cell r="FS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E447">
            <v>0</v>
          </cell>
          <cell r="GG447">
            <v>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O447">
            <v>0</v>
          </cell>
          <cell r="GQ447">
            <v>0</v>
          </cell>
          <cell r="HE447">
            <v>-879</v>
          </cell>
        </row>
        <row r="448">
          <cell r="A448">
            <v>885</v>
          </cell>
          <cell r="B448" t="str">
            <v>WHITTIER</v>
          </cell>
          <cell r="E448">
            <v>0</v>
          </cell>
          <cell r="F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L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Z448">
            <v>0</v>
          </cell>
          <cell r="BB448">
            <v>0</v>
          </cell>
          <cell r="BC448">
            <v>0</v>
          </cell>
          <cell r="BD448">
            <v>0</v>
          </cell>
          <cell r="BH448">
            <v>0</v>
          </cell>
          <cell r="BL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W448">
            <v>0</v>
          </cell>
          <cell r="BY448">
            <v>0</v>
          </cell>
          <cell r="CA448">
            <v>0</v>
          </cell>
          <cell r="CE448">
            <v>0</v>
          </cell>
          <cell r="CF448">
            <v>0</v>
          </cell>
          <cell r="CH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S448">
            <v>0</v>
          </cell>
          <cell r="CW448">
            <v>0</v>
          </cell>
          <cell r="CY448">
            <v>0</v>
          </cell>
          <cell r="DD448">
            <v>0</v>
          </cell>
          <cell r="DF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U448">
            <v>0</v>
          </cell>
          <cell r="DW448">
            <v>0</v>
          </cell>
          <cell r="EG448">
            <v>0</v>
          </cell>
          <cell r="EI448">
            <v>0</v>
          </cell>
          <cell r="EK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D448">
            <v>0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0</v>
          </cell>
          <cell r="FN448">
            <v>0</v>
          </cell>
          <cell r="FO448">
            <v>0</v>
          </cell>
          <cell r="FQ448">
            <v>0</v>
          </cell>
          <cell r="FS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E448">
            <v>0</v>
          </cell>
          <cell r="GG448">
            <v>0</v>
          </cell>
          <cell r="GH448">
            <v>0</v>
          </cell>
          <cell r="GI448">
            <v>0</v>
          </cell>
          <cell r="GJ448">
            <v>0</v>
          </cell>
          <cell r="GK448">
            <v>0</v>
          </cell>
          <cell r="GL448">
            <v>0</v>
          </cell>
          <cell r="GM448">
            <v>0</v>
          </cell>
          <cell r="GO448">
            <v>0</v>
          </cell>
          <cell r="GQ448">
            <v>0</v>
          </cell>
          <cell r="HE448">
            <v>-885</v>
          </cell>
        </row>
        <row r="449">
          <cell r="A449">
            <v>910</v>
          </cell>
          <cell r="B449" t="str">
            <v>BRISTOL COUNTY</v>
          </cell>
          <cell r="E449">
            <v>0</v>
          </cell>
          <cell r="F449">
            <v>0</v>
          </cell>
          <cell r="J449">
            <v>0</v>
          </cell>
          <cell r="K449">
            <v>0</v>
          </cell>
          <cell r="L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L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Z449">
            <v>0</v>
          </cell>
          <cell r="BB449">
            <v>0</v>
          </cell>
          <cell r="BC449">
            <v>0</v>
          </cell>
          <cell r="BD449">
            <v>0</v>
          </cell>
          <cell r="BH449">
            <v>0</v>
          </cell>
          <cell r="BL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W449">
            <v>0</v>
          </cell>
          <cell r="BY449">
            <v>0</v>
          </cell>
          <cell r="CA449">
            <v>0</v>
          </cell>
          <cell r="CE449">
            <v>0</v>
          </cell>
          <cell r="CF449">
            <v>0</v>
          </cell>
          <cell r="CH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S449">
            <v>0</v>
          </cell>
          <cell r="CW449">
            <v>0</v>
          </cell>
          <cell r="CY449">
            <v>0</v>
          </cell>
          <cell r="DD449">
            <v>0</v>
          </cell>
          <cell r="DF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U449">
            <v>0</v>
          </cell>
          <cell r="DW449">
            <v>0</v>
          </cell>
          <cell r="EG449">
            <v>0</v>
          </cell>
          <cell r="EI449">
            <v>0</v>
          </cell>
          <cell r="EK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0</v>
          </cell>
          <cell r="EU449">
            <v>0</v>
          </cell>
          <cell r="EV449">
            <v>0</v>
          </cell>
          <cell r="EW449">
            <v>0</v>
          </cell>
          <cell r="EX449">
            <v>0</v>
          </cell>
          <cell r="EY449">
            <v>0</v>
          </cell>
          <cell r="EZ449">
            <v>0</v>
          </cell>
          <cell r="FA449">
            <v>0</v>
          </cell>
          <cell r="FB449">
            <v>0</v>
          </cell>
          <cell r="FC449">
            <v>0</v>
          </cell>
          <cell r="FD449">
            <v>0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0</v>
          </cell>
          <cell r="FN449">
            <v>0</v>
          </cell>
          <cell r="FO449">
            <v>0</v>
          </cell>
          <cell r="FQ449">
            <v>0</v>
          </cell>
          <cell r="FS449">
            <v>0</v>
          </cell>
          <cell r="FU449">
            <v>0</v>
          </cell>
          <cell r="FV449">
            <v>0</v>
          </cell>
          <cell r="FW449">
            <v>0</v>
          </cell>
          <cell r="FX449">
            <v>0</v>
          </cell>
          <cell r="FY449">
            <v>0</v>
          </cell>
          <cell r="FZ449">
            <v>0</v>
          </cell>
          <cell r="GA449">
            <v>0</v>
          </cell>
          <cell r="GB449">
            <v>0</v>
          </cell>
          <cell r="GC449">
            <v>0</v>
          </cell>
          <cell r="GE449">
            <v>0</v>
          </cell>
          <cell r="GG449">
            <v>0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O449">
            <v>0</v>
          </cell>
          <cell r="GQ449">
            <v>0</v>
          </cell>
          <cell r="HE449">
            <v>-910</v>
          </cell>
        </row>
        <row r="450">
          <cell r="A450">
            <v>913</v>
          </cell>
          <cell r="B450" t="str">
            <v>ESSEX COUNTY</v>
          </cell>
          <cell r="E450">
            <v>0</v>
          </cell>
          <cell r="F450">
            <v>0</v>
          </cell>
          <cell r="J450">
            <v>0</v>
          </cell>
          <cell r="K450">
            <v>0</v>
          </cell>
          <cell r="L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L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Z450">
            <v>0</v>
          </cell>
          <cell r="BB450">
            <v>0</v>
          </cell>
          <cell r="BC450">
            <v>0</v>
          </cell>
          <cell r="BD450">
            <v>0</v>
          </cell>
          <cell r="BH450">
            <v>0</v>
          </cell>
          <cell r="BL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W450">
            <v>0</v>
          </cell>
          <cell r="BY450">
            <v>0</v>
          </cell>
          <cell r="CA450">
            <v>0</v>
          </cell>
          <cell r="CE450">
            <v>0</v>
          </cell>
          <cell r="CF450">
            <v>0</v>
          </cell>
          <cell r="CH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S450">
            <v>0</v>
          </cell>
          <cell r="CW450">
            <v>0</v>
          </cell>
          <cell r="CY450">
            <v>0</v>
          </cell>
          <cell r="DD450">
            <v>0</v>
          </cell>
          <cell r="DF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U450">
            <v>0</v>
          </cell>
          <cell r="DW450">
            <v>0</v>
          </cell>
          <cell r="EG450">
            <v>0</v>
          </cell>
          <cell r="EI450">
            <v>0</v>
          </cell>
          <cell r="EK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0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0</v>
          </cell>
          <cell r="EX450">
            <v>0</v>
          </cell>
          <cell r="EY450">
            <v>0</v>
          </cell>
          <cell r="EZ450">
            <v>0</v>
          </cell>
          <cell r="FA450">
            <v>0</v>
          </cell>
          <cell r="FB450">
            <v>0</v>
          </cell>
          <cell r="FC450">
            <v>0</v>
          </cell>
          <cell r="FD450">
            <v>0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0</v>
          </cell>
          <cell r="FN450">
            <v>0</v>
          </cell>
          <cell r="FO450">
            <v>0</v>
          </cell>
          <cell r="FQ450">
            <v>0</v>
          </cell>
          <cell r="FS450">
            <v>0</v>
          </cell>
          <cell r="FU450">
            <v>0</v>
          </cell>
          <cell r="FV450">
            <v>0</v>
          </cell>
          <cell r="FW450">
            <v>0</v>
          </cell>
          <cell r="FX450">
            <v>0</v>
          </cell>
          <cell r="FY450">
            <v>0</v>
          </cell>
          <cell r="FZ450">
            <v>0</v>
          </cell>
          <cell r="GA450">
            <v>0</v>
          </cell>
          <cell r="GB450">
            <v>0</v>
          </cell>
          <cell r="GC450">
            <v>0</v>
          </cell>
          <cell r="GE450">
            <v>0</v>
          </cell>
          <cell r="GO450">
            <v>0</v>
          </cell>
          <cell r="GQ450">
            <v>0</v>
          </cell>
          <cell r="HE450">
            <v>-913</v>
          </cell>
        </row>
        <row r="451">
          <cell r="A451">
            <v>915</v>
          </cell>
          <cell r="B451" t="str">
            <v>NORFOLK COUNTY</v>
          </cell>
          <cell r="E451">
            <v>0</v>
          </cell>
          <cell r="F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R451">
            <v>0</v>
          </cell>
          <cell r="S451">
            <v>0</v>
          </cell>
          <cell r="U451">
            <v>0</v>
          </cell>
          <cell r="V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L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Z451">
            <v>0</v>
          </cell>
          <cell r="BB451">
            <v>0</v>
          </cell>
          <cell r="BC451">
            <v>0</v>
          </cell>
          <cell r="BD451">
            <v>0</v>
          </cell>
          <cell r="BH451">
            <v>0</v>
          </cell>
          <cell r="BL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W451">
            <v>0</v>
          </cell>
          <cell r="BY451">
            <v>0</v>
          </cell>
          <cell r="CA451">
            <v>0</v>
          </cell>
          <cell r="CE451">
            <v>0</v>
          </cell>
          <cell r="CF451">
            <v>0</v>
          </cell>
          <cell r="CH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S451">
            <v>0</v>
          </cell>
          <cell r="CW451">
            <v>0</v>
          </cell>
          <cell r="CY451">
            <v>0</v>
          </cell>
          <cell r="DD451">
            <v>0</v>
          </cell>
          <cell r="DF451">
            <v>0</v>
          </cell>
          <cell r="DH451">
            <v>0</v>
          </cell>
          <cell r="DI451">
            <v>0</v>
          </cell>
          <cell r="DK451">
            <v>0</v>
          </cell>
          <cell r="DL451">
            <v>0</v>
          </cell>
          <cell r="DU451">
            <v>0</v>
          </cell>
          <cell r="DW451">
            <v>0</v>
          </cell>
          <cell r="EG451">
            <v>0</v>
          </cell>
          <cell r="EI451">
            <v>0</v>
          </cell>
          <cell r="EK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0</v>
          </cell>
          <cell r="EX451">
            <v>0</v>
          </cell>
          <cell r="EY451">
            <v>0</v>
          </cell>
          <cell r="EZ451">
            <v>0</v>
          </cell>
          <cell r="FA451">
            <v>0</v>
          </cell>
          <cell r="FB451">
            <v>0</v>
          </cell>
          <cell r="FC451">
            <v>0</v>
          </cell>
          <cell r="FD451">
            <v>0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0</v>
          </cell>
          <cell r="FN451">
            <v>0</v>
          </cell>
          <cell r="FO451">
            <v>0</v>
          </cell>
          <cell r="FQ451">
            <v>0</v>
          </cell>
          <cell r="FS451">
            <v>0</v>
          </cell>
          <cell r="FU451">
            <v>0</v>
          </cell>
          <cell r="FV451">
            <v>0</v>
          </cell>
          <cell r="FW451">
            <v>0</v>
          </cell>
          <cell r="FX451">
            <v>0</v>
          </cell>
          <cell r="FY451">
            <v>0</v>
          </cell>
          <cell r="FZ451">
            <v>0</v>
          </cell>
          <cell r="GA451">
            <v>0</v>
          </cell>
          <cell r="GB451">
            <v>0</v>
          </cell>
          <cell r="GC451">
            <v>0</v>
          </cell>
          <cell r="GE451">
            <v>0</v>
          </cell>
          <cell r="GG451">
            <v>0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O451">
            <v>0</v>
          </cell>
          <cell r="GQ451">
            <v>0</v>
          </cell>
          <cell r="HE451">
            <v>-915</v>
          </cell>
        </row>
        <row r="452">
          <cell r="A452">
            <v>999</v>
          </cell>
          <cell r="B452" t="str">
            <v>STATE TOTAL</v>
          </cell>
          <cell r="C452">
            <v>2561.0480000000002</v>
          </cell>
          <cell r="D452">
            <v>15910700</v>
          </cell>
          <cell r="E452">
            <v>-332</v>
          </cell>
          <cell r="F452">
            <v>12845457</v>
          </cell>
          <cell r="G452">
            <v>1027364</v>
          </cell>
          <cell r="H452">
            <v>2734</v>
          </cell>
          <cell r="I452">
            <v>5280.3200000000006</v>
          </cell>
          <cell r="J452">
            <v>35058912</v>
          </cell>
          <cell r="K452">
            <v>-5067</v>
          </cell>
          <cell r="L452">
            <v>19206068</v>
          </cell>
          <cell r="M452">
            <v>1877253</v>
          </cell>
          <cell r="N452">
            <v>364000</v>
          </cell>
          <cell r="O452">
            <v>6590.4900000000052</v>
          </cell>
          <cell r="P452">
            <v>60541.27</v>
          </cell>
          <cell r="Q452">
            <v>43668915.729999997</v>
          </cell>
          <cell r="R452">
            <v>-335</v>
          </cell>
          <cell r="S452">
            <v>1329085</v>
          </cell>
          <cell r="T452">
            <v>0</v>
          </cell>
          <cell r="U452">
            <v>8919920</v>
          </cell>
          <cell r="V452">
            <v>1698421</v>
          </cell>
          <cell r="W452">
            <v>9412.0599999999977</v>
          </cell>
          <cell r="X452">
            <v>18942</v>
          </cell>
          <cell r="Y452">
            <v>62799699</v>
          </cell>
          <cell r="Z452">
            <v>48973</v>
          </cell>
          <cell r="AA452">
            <v>3207045</v>
          </cell>
          <cell r="AB452">
            <v>-4065</v>
          </cell>
          <cell r="AC452">
            <v>19516410.27</v>
          </cell>
          <cell r="AD452">
            <v>68868</v>
          </cell>
          <cell r="AE452">
            <v>1424182</v>
          </cell>
          <cell r="AF452">
            <v>11219.160000000003</v>
          </cell>
          <cell r="AG452">
            <v>108362</v>
          </cell>
          <cell r="AH452">
            <v>81103494</v>
          </cell>
          <cell r="AI452">
            <v>0</v>
          </cell>
          <cell r="AJ452">
            <v>2220270</v>
          </cell>
          <cell r="AK452">
            <v>0</v>
          </cell>
          <cell r="AL452">
            <v>30671094</v>
          </cell>
          <cell r="AM452">
            <v>0</v>
          </cell>
          <cell r="AN452">
            <v>18178</v>
          </cell>
          <cell r="AO452">
            <v>12345.489999999998</v>
          </cell>
          <cell r="AP452">
            <v>0</v>
          </cell>
          <cell r="AQ452">
            <v>96818573</v>
          </cell>
          <cell r="AR452">
            <v>119008</v>
          </cell>
          <cell r="AS452">
            <v>1768399</v>
          </cell>
          <cell r="AT452">
            <v>5832</v>
          </cell>
          <cell r="AU452">
            <v>35998914</v>
          </cell>
          <cell r="AV452">
            <v>-7487</v>
          </cell>
          <cell r="AW452">
            <v>13202.740000000003</v>
          </cell>
          <cell r="AX452">
            <v>0</v>
          </cell>
          <cell r="AY452">
            <v>111707625</v>
          </cell>
          <cell r="AZ452">
            <v>-116462</v>
          </cell>
          <cell r="BA452">
            <v>2674556</v>
          </cell>
          <cell r="BB452">
            <v>57427</v>
          </cell>
          <cell r="BC452">
            <v>30076732</v>
          </cell>
          <cell r="BD452">
            <v>-57427</v>
          </cell>
          <cell r="BE452">
            <v>14208.989999999993</v>
          </cell>
          <cell r="BF452">
            <v>11389.798600000038</v>
          </cell>
          <cell r="BG452">
            <v>122180645.2014</v>
          </cell>
          <cell r="BH452">
            <v>6916</v>
          </cell>
          <cell r="BI452">
            <v>15812.93999999999</v>
          </cell>
          <cell r="BJ452">
            <v>0</v>
          </cell>
          <cell r="BK452">
            <v>136020232</v>
          </cell>
          <cell r="BL452">
            <v>-6212</v>
          </cell>
          <cell r="BM452">
            <v>3625515</v>
          </cell>
          <cell r="BN452">
            <v>-4396</v>
          </cell>
          <cell r="BO452">
            <v>9374484.9999999963</v>
          </cell>
          <cell r="BP452">
            <v>4395.9999999998709</v>
          </cell>
          <cell r="BQ452">
            <v>17603.150589229426</v>
          </cell>
          <cell r="BR452">
            <v>0</v>
          </cell>
          <cell r="BS452">
            <v>144594350.655494</v>
          </cell>
          <cell r="BT452">
            <v>0</v>
          </cell>
          <cell r="BU452">
            <v>12738568.208937719</v>
          </cell>
          <cell r="BV452">
            <v>0</v>
          </cell>
          <cell r="BW452">
            <v>5380170.4700545175</v>
          </cell>
          <cell r="BX452">
            <v>0</v>
          </cell>
          <cell r="BY452">
            <v>12738568.208937719</v>
          </cell>
          <cell r="BZ452">
            <v>0</v>
          </cell>
          <cell r="CA452">
            <v>28788228.450042062</v>
          </cell>
          <cell r="CB452">
            <v>0</v>
          </cell>
          <cell r="CC452">
            <v>18945.175120854652</v>
          </cell>
          <cell r="CD452">
            <v>0</v>
          </cell>
          <cell r="CE452">
            <v>169863374.00398034</v>
          </cell>
          <cell r="CF452">
            <v>144877.48924714371</v>
          </cell>
          <cell r="CG452">
            <v>14350236.059897879</v>
          </cell>
          <cell r="CH452">
            <v>9952.3522736418781</v>
          </cell>
          <cell r="CI452">
            <v>4570460.517073486</v>
          </cell>
          <cell r="CJ452">
            <v>628.65025314660397</v>
          </cell>
          <cell r="CK452">
            <v>14350236.059897879</v>
          </cell>
          <cell r="CL452">
            <v>9951.5379787598904</v>
          </cell>
          <cell r="CM452">
            <v>41179414.975434244</v>
          </cell>
          <cell r="CN452">
            <v>-3037.5211819365213</v>
          </cell>
          <cell r="CO452">
            <v>20475.853885130833</v>
          </cell>
          <cell r="CP452">
            <v>233605.21513791615</v>
          </cell>
          <cell r="CQ452">
            <v>189752073.21404129</v>
          </cell>
          <cell r="CR452">
            <v>0</v>
          </cell>
          <cell r="CS452">
            <v>16232422.852201777</v>
          </cell>
          <cell r="CT452">
            <v>0</v>
          </cell>
          <cell r="CU452">
            <v>4618055.3443467328</v>
          </cell>
          <cell r="CV452">
            <v>0</v>
          </cell>
          <cell r="CW452">
            <v>16232422.852201777</v>
          </cell>
          <cell r="CX452">
            <v>0</v>
          </cell>
          <cell r="CY452">
            <v>43318244.80029548</v>
          </cell>
          <cell r="CZ452">
            <v>0</v>
          </cell>
          <cell r="DA452">
            <v>22437.611185190224</v>
          </cell>
          <cell r="DB452">
            <v>170138.51713497724</v>
          </cell>
          <cell r="DC452">
            <v>218335381</v>
          </cell>
          <cell r="DD452">
            <v>-39119</v>
          </cell>
          <cell r="DE452">
            <v>18607166</v>
          </cell>
          <cell r="DF452">
            <v>0</v>
          </cell>
          <cell r="DG452">
            <v>5079498</v>
          </cell>
          <cell r="DH452">
            <v>333</v>
          </cell>
          <cell r="DI452">
            <v>18607166</v>
          </cell>
          <cell r="DJ452">
            <v>0</v>
          </cell>
          <cell r="DK452">
            <v>54804039</v>
          </cell>
          <cell r="DL452">
            <v>0</v>
          </cell>
          <cell r="DM452">
            <v>23380.053605968551</v>
          </cell>
          <cell r="DN452">
            <v>63617.82</v>
          </cell>
          <cell r="DO452">
            <v>239442943</v>
          </cell>
          <cell r="DP452">
            <v>0</v>
          </cell>
          <cell r="DQ452">
            <v>20422155</v>
          </cell>
          <cell r="DR452">
            <v>0</v>
          </cell>
          <cell r="DS452">
            <v>5222345</v>
          </cell>
          <cell r="DT452">
            <v>0</v>
          </cell>
          <cell r="DU452">
            <v>20422155</v>
          </cell>
          <cell r="DV452">
            <v>0</v>
          </cell>
          <cell r="DW452">
            <v>50891777.126876913</v>
          </cell>
          <cell r="DX452">
            <v>0</v>
          </cell>
          <cell r="DY452">
            <v>24549.533844710062</v>
          </cell>
          <cell r="DZ452">
            <v>204128.59</v>
          </cell>
          <cell r="EA452">
            <v>254233325.41</v>
          </cell>
          <cell r="EB452">
            <v>0</v>
          </cell>
          <cell r="EC452">
            <v>21346138</v>
          </cell>
          <cell r="ED452">
            <v>0</v>
          </cell>
          <cell r="EE452">
            <v>6207517</v>
          </cell>
          <cell r="EF452">
            <v>0</v>
          </cell>
          <cell r="EG452">
            <v>21346138</v>
          </cell>
          <cell r="EH452">
            <v>0</v>
          </cell>
          <cell r="EI452">
            <v>43744834.48117245</v>
          </cell>
          <cell r="EJ452">
            <v>0</v>
          </cell>
          <cell r="EK452">
            <v>25471.471140784386</v>
          </cell>
          <cell r="EL452">
            <v>230159.980032208</v>
          </cell>
          <cell r="EM452">
            <v>271689353.01996779</v>
          </cell>
          <cell r="EN452">
            <v>360120.99999999988</v>
          </cell>
          <cell r="EO452">
            <v>22225255</v>
          </cell>
          <cell r="EP452">
            <v>29591</v>
          </cell>
          <cell r="EQ452">
            <v>5904770</v>
          </cell>
          <cell r="ER452">
            <v>1056</v>
          </cell>
          <cell r="ES452">
            <v>22225255</v>
          </cell>
          <cell r="ET452">
            <v>29591</v>
          </cell>
          <cell r="EU452">
            <v>41738220.246000014</v>
          </cell>
          <cell r="EV452">
            <v>-19748.999999999975</v>
          </cell>
          <cell r="EW452">
            <v>26840.49273391482</v>
          </cell>
          <cell r="EX452">
            <v>287864.69672931021</v>
          </cell>
          <cell r="EY452">
            <v>290102030.3032707</v>
          </cell>
          <cell r="EZ452">
            <v>-87605</v>
          </cell>
          <cell r="FA452">
            <v>23463231</v>
          </cell>
          <cell r="FB452">
            <v>0</v>
          </cell>
          <cell r="FC452">
            <v>5153459</v>
          </cell>
          <cell r="FD452">
            <v>-12059</v>
          </cell>
          <cell r="FE452">
            <v>23463231</v>
          </cell>
          <cell r="FF452">
            <v>0</v>
          </cell>
          <cell r="FG452">
            <v>35597001.597302869</v>
          </cell>
          <cell r="FH452">
            <v>-50791.999999999993</v>
          </cell>
          <cell r="FI452">
            <v>28681.734119420522</v>
          </cell>
          <cell r="FJ452">
            <v>232089.00511812593</v>
          </cell>
          <cell r="FK452">
            <v>325440566.99488187</v>
          </cell>
          <cell r="FL452">
            <v>0</v>
          </cell>
          <cell r="FM452">
            <v>25156930</v>
          </cell>
          <cell r="FN452">
            <v>0</v>
          </cell>
          <cell r="FO452">
            <v>4897816</v>
          </cell>
          <cell r="FP452">
            <v>0</v>
          </cell>
          <cell r="FQ452">
            <v>25156930</v>
          </cell>
          <cell r="FR452">
            <v>0</v>
          </cell>
          <cell r="FS452">
            <v>48412227.000000015</v>
          </cell>
          <cell r="FT452">
            <v>0</v>
          </cell>
          <cell r="FU452">
            <v>31232.59019447472</v>
          </cell>
          <cell r="FV452">
            <v>162469.59754145684</v>
          </cell>
          <cell r="FW452">
            <v>371109966.40245855</v>
          </cell>
          <cell r="FX452">
            <v>0</v>
          </cell>
          <cell r="FY452">
            <v>27397206</v>
          </cell>
          <cell r="FZ452">
            <v>0</v>
          </cell>
          <cell r="GA452">
            <v>5925618</v>
          </cell>
          <cell r="GB452">
            <v>0</v>
          </cell>
          <cell r="GC452">
            <v>27397206</v>
          </cell>
          <cell r="GD452">
            <v>0</v>
          </cell>
          <cell r="GE452">
            <v>69272249.999999955</v>
          </cell>
          <cell r="GF452">
            <v>0</v>
          </cell>
          <cell r="GG452">
            <v>33890.637776517215</v>
          </cell>
          <cell r="GH452">
            <v>162711.33200692292</v>
          </cell>
          <cell r="GI452">
            <v>411010785.66799307</v>
          </cell>
          <cell r="GJ452">
            <v>0</v>
          </cell>
          <cell r="GK452">
            <v>29708844</v>
          </cell>
          <cell r="GL452">
            <v>0</v>
          </cell>
          <cell r="GM452">
            <v>5856626</v>
          </cell>
          <cell r="GN452">
            <v>0</v>
          </cell>
          <cell r="GO452">
            <v>29708844</v>
          </cell>
          <cell r="GP452">
            <v>0</v>
          </cell>
          <cell r="GQ452">
            <v>41294530.000000015</v>
          </cell>
          <cell r="GR452">
            <v>0</v>
          </cell>
          <cell r="GS452">
            <v>0</v>
          </cell>
          <cell r="GT452">
            <v>0</v>
          </cell>
          <cell r="GU452">
            <v>0</v>
          </cell>
          <cell r="GV452">
            <v>0</v>
          </cell>
          <cell r="GW452">
            <v>0</v>
          </cell>
          <cell r="GX452">
            <v>0</v>
          </cell>
          <cell r="GY452">
            <v>0</v>
          </cell>
          <cell r="GZ452">
            <v>0</v>
          </cell>
          <cell r="HA452">
            <v>0</v>
          </cell>
          <cell r="HB452">
            <v>0</v>
          </cell>
          <cell r="HC452">
            <v>0</v>
          </cell>
          <cell r="HD452">
            <v>0</v>
          </cell>
        </row>
      </sheetData>
      <sheetData sheetId="1" refreshError="1"/>
      <sheetData sheetId="2" refreshError="1"/>
      <sheetData sheetId="3">
        <row r="1">
          <cell r="C1">
            <v>149</v>
          </cell>
        </row>
        <row r="10">
          <cell r="A10">
            <v>1</v>
          </cell>
          <cell r="B10" t="str">
            <v>ABINGTON</v>
          </cell>
          <cell r="C10">
            <v>1</v>
          </cell>
          <cell r="D10" t="str">
            <v>1   ABINGTON</v>
          </cell>
        </row>
        <row r="11">
          <cell r="A11">
            <v>2</v>
          </cell>
          <cell r="B11" t="str">
            <v>ACTON</v>
          </cell>
          <cell r="C11">
            <v>2</v>
          </cell>
          <cell r="D11" t="str">
            <v>2   ACTON</v>
          </cell>
        </row>
        <row r="12">
          <cell r="A12">
            <v>3</v>
          </cell>
          <cell r="B12" t="str">
            <v>ACUSHNET</v>
          </cell>
          <cell r="C12">
            <v>3</v>
          </cell>
          <cell r="D12" t="str">
            <v>3   ACUSHNET</v>
          </cell>
        </row>
        <row r="13">
          <cell r="A13">
            <v>4</v>
          </cell>
          <cell r="B13" t="str">
            <v>ADAMS</v>
          </cell>
          <cell r="C13">
            <v>4</v>
          </cell>
          <cell r="D13" t="str">
            <v>4   ADAMS</v>
          </cell>
        </row>
        <row r="14">
          <cell r="A14">
            <v>5</v>
          </cell>
          <cell r="B14" t="str">
            <v>AGAWAM</v>
          </cell>
          <cell r="C14">
            <v>5</v>
          </cell>
          <cell r="D14" t="str">
            <v>5   AGAWAM</v>
          </cell>
        </row>
        <row r="15">
          <cell r="A15">
            <v>6</v>
          </cell>
          <cell r="B15" t="str">
            <v>ALFORD</v>
          </cell>
          <cell r="C15">
            <v>6</v>
          </cell>
          <cell r="D15" t="str">
            <v>6   ALFORD</v>
          </cell>
        </row>
        <row r="16">
          <cell r="A16">
            <v>7</v>
          </cell>
          <cell r="B16" t="str">
            <v>AMESBURY</v>
          </cell>
          <cell r="C16">
            <v>7</v>
          </cell>
          <cell r="D16" t="str">
            <v>7   AMESBURY</v>
          </cell>
        </row>
        <row r="17">
          <cell r="A17">
            <v>8</v>
          </cell>
          <cell r="B17" t="str">
            <v>AMHERST</v>
          </cell>
          <cell r="C17">
            <v>8</v>
          </cell>
          <cell r="D17" t="str">
            <v>8   AMHERST</v>
          </cell>
        </row>
        <row r="18">
          <cell r="A18">
            <v>9</v>
          </cell>
          <cell r="B18" t="str">
            <v>ANDOVER</v>
          </cell>
          <cell r="C18">
            <v>9</v>
          </cell>
          <cell r="D18" t="str">
            <v>9   ANDOVER</v>
          </cell>
        </row>
        <row r="19">
          <cell r="A19">
            <v>10</v>
          </cell>
          <cell r="B19" t="str">
            <v>ARLINGTON</v>
          </cell>
          <cell r="C19">
            <v>10</v>
          </cell>
          <cell r="D19" t="str">
            <v>10   ARLINGTON</v>
          </cell>
        </row>
        <row r="20">
          <cell r="A20">
            <v>11</v>
          </cell>
          <cell r="B20" t="str">
            <v>ASHBURNHAM</v>
          </cell>
          <cell r="C20">
            <v>11</v>
          </cell>
          <cell r="D20" t="str">
            <v>11   ASHBURNHAM</v>
          </cell>
        </row>
        <row r="21">
          <cell r="A21">
            <v>12</v>
          </cell>
          <cell r="B21" t="str">
            <v>ASHBY</v>
          </cell>
          <cell r="C21">
            <v>12</v>
          </cell>
          <cell r="D21" t="str">
            <v>12   ASHBY</v>
          </cell>
        </row>
        <row r="22">
          <cell r="A22">
            <v>13</v>
          </cell>
          <cell r="B22" t="str">
            <v>ASHFIELD</v>
          </cell>
          <cell r="C22">
            <v>13</v>
          </cell>
          <cell r="D22" t="str">
            <v>13   ASHFIELD</v>
          </cell>
        </row>
        <row r="23">
          <cell r="A23">
            <v>14</v>
          </cell>
          <cell r="B23" t="str">
            <v>ASHLAND</v>
          </cell>
          <cell r="C23">
            <v>14</v>
          </cell>
          <cell r="D23" t="str">
            <v>14   ASHLAND</v>
          </cell>
        </row>
        <row r="24">
          <cell r="A24">
            <v>15</v>
          </cell>
          <cell r="B24" t="str">
            <v>ATHOL</v>
          </cell>
          <cell r="C24">
            <v>15</v>
          </cell>
          <cell r="D24" t="str">
            <v>15   ATHOL</v>
          </cell>
        </row>
        <row r="25">
          <cell r="A25">
            <v>16</v>
          </cell>
          <cell r="B25" t="str">
            <v>ATTLEBORO</v>
          </cell>
          <cell r="C25">
            <v>16</v>
          </cell>
          <cell r="D25" t="str">
            <v>16   ATTLEBORO</v>
          </cell>
        </row>
        <row r="26">
          <cell r="A26">
            <v>17</v>
          </cell>
          <cell r="B26" t="str">
            <v>AUBURN</v>
          </cell>
          <cell r="C26">
            <v>17</v>
          </cell>
          <cell r="D26" t="str">
            <v>17   AUBURN</v>
          </cell>
        </row>
        <row r="27">
          <cell r="A27">
            <v>18</v>
          </cell>
          <cell r="B27" t="str">
            <v>AVON</v>
          </cell>
          <cell r="C27">
            <v>18</v>
          </cell>
          <cell r="D27" t="str">
            <v>18   AVON</v>
          </cell>
        </row>
        <row r="28">
          <cell r="A28">
            <v>19</v>
          </cell>
          <cell r="B28" t="str">
            <v>AYER</v>
          </cell>
          <cell r="C28">
            <v>19</v>
          </cell>
          <cell r="D28" t="str">
            <v>19   AYER</v>
          </cell>
        </row>
        <row r="29">
          <cell r="A29">
            <v>20</v>
          </cell>
          <cell r="B29" t="str">
            <v>BARNSTABLE</v>
          </cell>
          <cell r="C29">
            <v>20</v>
          </cell>
          <cell r="D29" t="str">
            <v>20   BARNSTABLE</v>
          </cell>
        </row>
        <row r="30">
          <cell r="A30">
            <v>21</v>
          </cell>
          <cell r="B30" t="str">
            <v>BARRE</v>
          </cell>
          <cell r="C30">
            <v>21</v>
          </cell>
          <cell r="D30" t="str">
            <v>21   BARRE</v>
          </cell>
        </row>
        <row r="31">
          <cell r="A31">
            <v>22</v>
          </cell>
          <cell r="B31" t="str">
            <v>BECKET</v>
          </cell>
          <cell r="C31">
            <v>22</v>
          </cell>
          <cell r="D31" t="str">
            <v>22   BECKET</v>
          </cell>
        </row>
        <row r="32">
          <cell r="A32">
            <v>23</v>
          </cell>
          <cell r="B32" t="str">
            <v>BEDFORD</v>
          </cell>
          <cell r="C32">
            <v>23</v>
          </cell>
          <cell r="D32" t="str">
            <v>23   BEDFORD</v>
          </cell>
        </row>
        <row r="33">
          <cell r="A33">
            <v>24</v>
          </cell>
          <cell r="B33" t="str">
            <v>BELCHERTOWN</v>
          </cell>
          <cell r="C33">
            <v>24</v>
          </cell>
          <cell r="D33" t="str">
            <v>24   BELCHERTOWN</v>
          </cell>
        </row>
        <row r="34">
          <cell r="A34">
            <v>25</v>
          </cell>
          <cell r="B34" t="str">
            <v>BELLINGHAM</v>
          </cell>
          <cell r="C34">
            <v>25</v>
          </cell>
          <cell r="D34" t="str">
            <v>25   BELLINGHAM</v>
          </cell>
        </row>
        <row r="35">
          <cell r="A35">
            <v>26</v>
          </cell>
          <cell r="B35" t="str">
            <v>BELMONT</v>
          </cell>
          <cell r="C35">
            <v>26</v>
          </cell>
          <cell r="D35" t="str">
            <v>26   BELMONT</v>
          </cell>
        </row>
        <row r="36">
          <cell r="A36">
            <v>27</v>
          </cell>
          <cell r="B36" t="str">
            <v>BERKLEY</v>
          </cell>
          <cell r="C36">
            <v>27</v>
          </cell>
          <cell r="D36" t="str">
            <v>27   BERKLEY</v>
          </cell>
        </row>
        <row r="37">
          <cell r="A37">
            <v>28</v>
          </cell>
          <cell r="B37" t="str">
            <v>BERLIN</v>
          </cell>
          <cell r="C37">
            <v>28</v>
          </cell>
          <cell r="D37" t="str">
            <v>28   BERLIN</v>
          </cell>
        </row>
        <row r="38">
          <cell r="A38">
            <v>29</v>
          </cell>
          <cell r="B38" t="str">
            <v>BERNARDSTON</v>
          </cell>
          <cell r="C38">
            <v>29</v>
          </cell>
          <cell r="D38" t="str">
            <v>29   BERNARDSTON</v>
          </cell>
        </row>
        <row r="39">
          <cell r="A39">
            <v>30</v>
          </cell>
          <cell r="B39" t="str">
            <v>BEVERLY</v>
          </cell>
          <cell r="C39">
            <v>30</v>
          </cell>
          <cell r="D39" t="str">
            <v>30   BEVERLY</v>
          </cell>
        </row>
        <row r="40">
          <cell r="A40">
            <v>31</v>
          </cell>
          <cell r="B40" t="str">
            <v>BILLERICA</v>
          </cell>
          <cell r="C40">
            <v>31</v>
          </cell>
          <cell r="D40" t="str">
            <v>31   BILLERICA</v>
          </cell>
        </row>
        <row r="41">
          <cell r="A41">
            <v>32</v>
          </cell>
          <cell r="B41" t="str">
            <v>BLACKSTONE</v>
          </cell>
          <cell r="C41">
            <v>32</v>
          </cell>
          <cell r="D41" t="str">
            <v>32   BLACKSTONE</v>
          </cell>
        </row>
        <row r="42">
          <cell r="A42">
            <v>33</v>
          </cell>
          <cell r="B42" t="str">
            <v>BLANDFORD</v>
          </cell>
          <cell r="C42">
            <v>33</v>
          </cell>
          <cell r="D42" t="str">
            <v>33   BLANDFORD</v>
          </cell>
        </row>
        <row r="43">
          <cell r="A43">
            <v>34</v>
          </cell>
          <cell r="B43" t="str">
            <v>BOLTON</v>
          </cell>
          <cell r="C43">
            <v>34</v>
          </cell>
          <cell r="D43" t="str">
            <v>34   BOLTON</v>
          </cell>
        </row>
        <row r="44">
          <cell r="A44">
            <v>35</v>
          </cell>
          <cell r="B44" t="str">
            <v>BOSTON</v>
          </cell>
          <cell r="C44">
            <v>35</v>
          </cell>
          <cell r="D44" t="str">
            <v>35   BOSTON</v>
          </cell>
        </row>
        <row r="45">
          <cell r="A45">
            <v>36</v>
          </cell>
          <cell r="B45" t="str">
            <v>BOURNE</v>
          </cell>
          <cell r="C45">
            <v>36</v>
          </cell>
          <cell r="D45" t="str">
            <v>36   BOURNE</v>
          </cell>
        </row>
        <row r="46">
          <cell r="A46">
            <v>37</v>
          </cell>
          <cell r="B46" t="str">
            <v>BOXBOROUGH</v>
          </cell>
          <cell r="C46">
            <v>37</v>
          </cell>
          <cell r="D46" t="str">
            <v>37   BOXBOROUGH</v>
          </cell>
        </row>
        <row r="47">
          <cell r="A47">
            <v>38</v>
          </cell>
          <cell r="B47" t="str">
            <v>BOXFORD</v>
          </cell>
          <cell r="C47">
            <v>38</v>
          </cell>
          <cell r="D47" t="str">
            <v>38   BOXFORD</v>
          </cell>
        </row>
        <row r="48">
          <cell r="A48">
            <v>39</v>
          </cell>
          <cell r="B48" t="str">
            <v>BOYLSTON</v>
          </cell>
          <cell r="C48">
            <v>39</v>
          </cell>
          <cell r="D48" t="str">
            <v>39   BOYLSTON</v>
          </cell>
        </row>
        <row r="49">
          <cell r="A49">
            <v>40</v>
          </cell>
          <cell r="B49" t="str">
            <v>BRAINTREE</v>
          </cell>
          <cell r="C49">
            <v>40</v>
          </cell>
          <cell r="D49" t="str">
            <v>40   BRAINTREE</v>
          </cell>
        </row>
        <row r="50">
          <cell r="A50">
            <v>41</v>
          </cell>
          <cell r="B50" t="str">
            <v>BREWSTER</v>
          </cell>
          <cell r="C50">
            <v>41</v>
          </cell>
          <cell r="D50" t="str">
            <v>41   BREWSTER</v>
          </cell>
        </row>
        <row r="51">
          <cell r="A51">
            <v>42</v>
          </cell>
          <cell r="B51" t="str">
            <v>BRIDGEWATER</v>
          </cell>
          <cell r="C51">
            <v>42</v>
          </cell>
          <cell r="D51" t="str">
            <v>42   BRIDGEWATER</v>
          </cell>
        </row>
        <row r="52">
          <cell r="A52">
            <v>43</v>
          </cell>
          <cell r="B52" t="str">
            <v>BRIMFIELD</v>
          </cell>
          <cell r="C52">
            <v>43</v>
          </cell>
          <cell r="D52" t="str">
            <v>43   BRIMFIELD</v>
          </cell>
        </row>
        <row r="53">
          <cell r="A53">
            <v>44</v>
          </cell>
          <cell r="B53" t="str">
            <v>BROCKTON</v>
          </cell>
          <cell r="C53">
            <v>44</v>
          </cell>
          <cell r="D53" t="str">
            <v>44   BROCKTON</v>
          </cell>
        </row>
        <row r="54">
          <cell r="A54">
            <v>45</v>
          </cell>
          <cell r="B54" t="str">
            <v>BROOKFIELD</v>
          </cell>
          <cell r="C54">
            <v>45</v>
          </cell>
          <cell r="D54" t="str">
            <v>45   BROOKFIELD</v>
          </cell>
        </row>
        <row r="55">
          <cell r="A55">
            <v>46</v>
          </cell>
          <cell r="B55" t="str">
            <v>BROOKLINE</v>
          </cell>
          <cell r="C55">
            <v>46</v>
          </cell>
          <cell r="D55" t="str">
            <v>46   BROOKLINE</v>
          </cell>
        </row>
        <row r="56">
          <cell r="A56">
            <v>47</v>
          </cell>
          <cell r="B56" t="str">
            <v>BUCKLAND</v>
          </cell>
          <cell r="C56">
            <v>47</v>
          </cell>
          <cell r="D56" t="str">
            <v>47   BUCKLAND</v>
          </cell>
        </row>
        <row r="57">
          <cell r="A57">
            <v>48</v>
          </cell>
          <cell r="B57" t="str">
            <v>BURLINGTON</v>
          </cell>
          <cell r="C57">
            <v>48</v>
          </cell>
          <cell r="D57" t="str">
            <v>48   BURLINGTON</v>
          </cell>
        </row>
        <row r="58">
          <cell r="A58">
            <v>49</v>
          </cell>
          <cell r="B58" t="str">
            <v>CAMBRIDGE</v>
          </cell>
          <cell r="C58">
            <v>49</v>
          </cell>
          <cell r="D58" t="str">
            <v>49   CAMBRIDGE</v>
          </cell>
        </row>
        <row r="59">
          <cell r="A59">
            <v>50</v>
          </cell>
          <cell r="B59" t="str">
            <v>CANTON</v>
          </cell>
          <cell r="C59">
            <v>50</v>
          </cell>
          <cell r="D59" t="str">
            <v>50   CANTON</v>
          </cell>
        </row>
        <row r="60">
          <cell r="A60">
            <v>51</v>
          </cell>
          <cell r="B60" t="str">
            <v>CARLISLE</v>
          </cell>
          <cell r="C60">
            <v>51</v>
          </cell>
          <cell r="D60" t="str">
            <v>51   CARLISLE</v>
          </cell>
        </row>
        <row r="61">
          <cell r="A61">
            <v>52</v>
          </cell>
          <cell r="B61" t="str">
            <v>CARVER</v>
          </cell>
          <cell r="C61">
            <v>52</v>
          </cell>
          <cell r="D61" t="str">
            <v>52   CARVER</v>
          </cell>
        </row>
        <row r="62">
          <cell r="A62">
            <v>53</v>
          </cell>
          <cell r="B62" t="str">
            <v>CHARLEMONT</v>
          </cell>
          <cell r="C62">
            <v>53</v>
          </cell>
          <cell r="D62" t="str">
            <v>53   CHARLEMONT</v>
          </cell>
        </row>
        <row r="63">
          <cell r="A63">
            <v>54</v>
          </cell>
          <cell r="B63" t="str">
            <v>CHARLTON</v>
          </cell>
          <cell r="C63">
            <v>54</v>
          </cell>
          <cell r="D63" t="str">
            <v>54   CHARLTON</v>
          </cell>
        </row>
        <row r="64">
          <cell r="A64">
            <v>55</v>
          </cell>
          <cell r="B64" t="str">
            <v>CHATHAM</v>
          </cell>
          <cell r="C64">
            <v>55</v>
          </cell>
          <cell r="D64" t="str">
            <v>55   CHATHAM</v>
          </cell>
        </row>
        <row r="65">
          <cell r="A65">
            <v>56</v>
          </cell>
          <cell r="B65" t="str">
            <v>CHELMSFORD</v>
          </cell>
          <cell r="C65">
            <v>56</v>
          </cell>
          <cell r="D65" t="str">
            <v>56   CHELMSFORD</v>
          </cell>
        </row>
        <row r="66">
          <cell r="A66">
            <v>57</v>
          </cell>
          <cell r="B66" t="str">
            <v>CHELSEA</v>
          </cell>
          <cell r="C66">
            <v>57</v>
          </cell>
          <cell r="D66" t="str">
            <v>57   CHELSEA</v>
          </cell>
        </row>
        <row r="67">
          <cell r="A67">
            <v>58</v>
          </cell>
          <cell r="B67" t="str">
            <v>CHESHIRE</v>
          </cell>
          <cell r="C67">
            <v>58</v>
          </cell>
          <cell r="D67" t="str">
            <v>58   CHESHIRE</v>
          </cell>
        </row>
        <row r="68">
          <cell r="A68">
            <v>59</v>
          </cell>
          <cell r="B68" t="str">
            <v>CHESTER</v>
          </cell>
          <cell r="C68">
            <v>59</v>
          </cell>
          <cell r="D68" t="str">
            <v>59   CHESTER</v>
          </cell>
        </row>
        <row r="69">
          <cell r="A69">
            <v>60</v>
          </cell>
          <cell r="B69" t="str">
            <v>CHESTERFIELD</v>
          </cell>
          <cell r="C69">
            <v>60</v>
          </cell>
          <cell r="D69" t="str">
            <v>60   CHESTERFIELD</v>
          </cell>
        </row>
        <row r="70">
          <cell r="A70">
            <v>61</v>
          </cell>
          <cell r="B70" t="str">
            <v>CHICOPEE</v>
          </cell>
          <cell r="C70">
            <v>61</v>
          </cell>
          <cell r="D70" t="str">
            <v>61   CHICOPEE</v>
          </cell>
        </row>
        <row r="71">
          <cell r="A71">
            <v>62</v>
          </cell>
          <cell r="B71" t="str">
            <v>CHILMARK</v>
          </cell>
          <cell r="C71">
            <v>62</v>
          </cell>
          <cell r="D71" t="str">
            <v>62   CHILMARK</v>
          </cell>
        </row>
        <row r="72">
          <cell r="A72">
            <v>63</v>
          </cell>
          <cell r="B72" t="str">
            <v>CLARKSBURG</v>
          </cell>
          <cell r="C72">
            <v>63</v>
          </cell>
          <cell r="D72" t="str">
            <v>63   CLARKSBURG</v>
          </cell>
        </row>
        <row r="73">
          <cell r="A73">
            <v>64</v>
          </cell>
          <cell r="B73" t="str">
            <v>CLINTON</v>
          </cell>
          <cell r="C73">
            <v>64</v>
          </cell>
          <cell r="D73" t="str">
            <v>64   CLINTON</v>
          </cell>
        </row>
        <row r="74">
          <cell r="A74">
            <v>65</v>
          </cell>
          <cell r="B74" t="str">
            <v>COHASSET</v>
          </cell>
          <cell r="C74">
            <v>65</v>
          </cell>
          <cell r="D74" t="str">
            <v>65   COHASSET</v>
          </cell>
        </row>
        <row r="75">
          <cell r="A75">
            <v>66</v>
          </cell>
          <cell r="B75" t="str">
            <v>COLRAIN</v>
          </cell>
          <cell r="C75">
            <v>66</v>
          </cell>
          <cell r="D75" t="str">
            <v>66   COLRAIN</v>
          </cell>
        </row>
        <row r="76">
          <cell r="A76">
            <v>67</v>
          </cell>
          <cell r="B76" t="str">
            <v>CONCORD</v>
          </cell>
          <cell r="C76">
            <v>67</v>
          </cell>
          <cell r="D76" t="str">
            <v>67   CONCORD</v>
          </cell>
        </row>
        <row r="77">
          <cell r="A77">
            <v>68</v>
          </cell>
          <cell r="B77" t="str">
            <v>CONWAY</v>
          </cell>
          <cell r="C77">
            <v>68</v>
          </cell>
          <cell r="D77" t="str">
            <v>68   CONWAY</v>
          </cell>
        </row>
        <row r="78">
          <cell r="A78">
            <v>69</v>
          </cell>
          <cell r="B78" t="str">
            <v>CUMMINGTON</v>
          </cell>
          <cell r="C78">
            <v>69</v>
          </cell>
          <cell r="D78" t="str">
            <v>69   CUMMINGTON</v>
          </cell>
        </row>
        <row r="79">
          <cell r="A79">
            <v>70</v>
          </cell>
          <cell r="B79" t="str">
            <v>DALTON</v>
          </cell>
          <cell r="C79">
            <v>70</v>
          </cell>
          <cell r="D79" t="str">
            <v>70   DALTON</v>
          </cell>
        </row>
        <row r="80">
          <cell r="A80">
            <v>71</v>
          </cell>
          <cell r="B80" t="str">
            <v>DANVERS</v>
          </cell>
          <cell r="C80">
            <v>71</v>
          </cell>
          <cell r="D80" t="str">
            <v>71   DANVERS</v>
          </cell>
        </row>
        <row r="81">
          <cell r="A81">
            <v>72</v>
          </cell>
          <cell r="B81" t="str">
            <v>DARTMOUTH</v>
          </cell>
          <cell r="C81">
            <v>72</v>
          </cell>
          <cell r="D81" t="str">
            <v>72   DARTMOUTH</v>
          </cell>
        </row>
        <row r="82">
          <cell r="A82">
            <v>73</v>
          </cell>
          <cell r="B82" t="str">
            <v>DEDHAM</v>
          </cell>
          <cell r="C82">
            <v>73</v>
          </cell>
          <cell r="D82" t="str">
            <v>73   DEDHAM</v>
          </cell>
        </row>
        <row r="83">
          <cell r="A83">
            <v>74</v>
          </cell>
          <cell r="B83" t="str">
            <v>DEERFIELD</v>
          </cell>
          <cell r="C83">
            <v>74</v>
          </cell>
          <cell r="D83" t="str">
            <v>74   DEERFIELD</v>
          </cell>
        </row>
        <row r="84">
          <cell r="A84">
            <v>75</v>
          </cell>
          <cell r="B84" t="str">
            <v>DENNIS</v>
          </cell>
          <cell r="C84">
            <v>75</v>
          </cell>
          <cell r="D84" t="str">
            <v>75   DENNIS</v>
          </cell>
        </row>
        <row r="85">
          <cell r="A85">
            <v>76</v>
          </cell>
          <cell r="B85" t="str">
            <v>DIGHTON</v>
          </cell>
          <cell r="C85">
            <v>76</v>
          </cell>
          <cell r="D85" t="str">
            <v>76   DIGHTON</v>
          </cell>
        </row>
        <row r="86">
          <cell r="A86">
            <v>77</v>
          </cell>
          <cell r="B86" t="str">
            <v>DOUGLAS</v>
          </cell>
          <cell r="C86">
            <v>77</v>
          </cell>
          <cell r="D86" t="str">
            <v>77   DOUGLAS</v>
          </cell>
        </row>
        <row r="87">
          <cell r="A87">
            <v>78</v>
          </cell>
          <cell r="B87" t="str">
            <v>DOVER</v>
          </cell>
          <cell r="C87">
            <v>78</v>
          </cell>
          <cell r="D87" t="str">
            <v>78   DOVER</v>
          </cell>
        </row>
        <row r="88">
          <cell r="A88">
            <v>79</v>
          </cell>
          <cell r="B88" t="str">
            <v>DRACUT</v>
          </cell>
          <cell r="C88">
            <v>79</v>
          </cell>
          <cell r="D88" t="str">
            <v>79   DRACUT</v>
          </cell>
        </row>
        <row r="89">
          <cell r="A89">
            <v>80</v>
          </cell>
          <cell r="B89" t="str">
            <v>DUDLEY</v>
          </cell>
          <cell r="C89">
            <v>80</v>
          </cell>
          <cell r="D89" t="str">
            <v>80   DUDLEY</v>
          </cell>
        </row>
        <row r="90">
          <cell r="A90">
            <v>81</v>
          </cell>
          <cell r="B90" t="str">
            <v>DUNSTABLE</v>
          </cell>
          <cell r="C90">
            <v>81</v>
          </cell>
          <cell r="D90" t="str">
            <v>81   DUNSTABLE</v>
          </cell>
        </row>
        <row r="91">
          <cell r="A91">
            <v>82</v>
          </cell>
          <cell r="B91" t="str">
            <v>DUXBURY</v>
          </cell>
          <cell r="C91">
            <v>82</v>
          </cell>
          <cell r="D91" t="str">
            <v>82   DUXBURY</v>
          </cell>
        </row>
        <row r="92">
          <cell r="A92">
            <v>83</v>
          </cell>
          <cell r="B92" t="str">
            <v>EAST BRIDGEWATER</v>
          </cell>
          <cell r="C92">
            <v>83</v>
          </cell>
          <cell r="D92" t="str">
            <v>83   EAST BRIDGEWATER</v>
          </cell>
        </row>
        <row r="93">
          <cell r="A93">
            <v>84</v>
          </cell>
          <cell r="B93" t="str">
            <v>EAST BROOKFIELD</v>
          </cell>
          <cell r="C93">
            <v>84</v>
          </cell>
          <cell r="D93" t="str">
            <v>84   EAST BROOKFIELD</v>
          </cell>
        </row>
        <row r="94">
          <cell r="A94">
            <v>85</v>
          </cell>
          <cell r="B94" t="str">
            <v>EASTHAM</v>
          </cell>
          <cell r="C94">
            <v>85</v>
          </cell>
          <cell r="D94" t="str">
            <v>85   EASTHAM</v>
          </cell>
        </row>
        <row r="95">
          <cell r="A95">
            <v>86</v>
          </cell>
          <cell r="B95" t="str">
            <v>EASTHAMPTON</v>
          </cell>
          <cell r="C95">
            <v>86</v>
          </cell>
          <cell r="D95" t="str">
            <v>86   EASTHAMPTON</v>
          </cell>
        </row>
        <row r="96">
          <cell r="A96">
            <v>87</v>
          </cell>
          <cell r="B96" t="str">
            <v>EAST LONGMEADOW</v>
          </cell>
          <cell r="C96">
            <v>87</v>
          </cell>
          <cell r="D96" t="str">
            <v>87   EAST LONGMEADOW</v>
          </cell>
        </row>
        <row r="97">
          <cell r="A97">
            <v>88</v>
          </cell>
          <cell r="B97" t="str">
            <v>EASTON</v>
          </cell>
          <cell r="C97">
            <v>88</v>
          </cell>
          <cell r="D97" t="str">
            <v>88   EASTON</v>
          </cell>
        </row>
        <row r="98">
          <cell r="A98">
            <v>89</v>
          </cell>
          <cell r="B98" t="str">
            <v>EDGARTOWN</v>
          </cell>
          <cell r="C98">
            <v>89</v>
          </cell>
          <cell r="D98" t="str">
            <v>89   EDGARTOWN</v>
          </cell>
        </row>
        <row r="99">
          <cell r="A99">
            <v>90</v>
          </cell>
          <cell r="B99" t="str">
            <v>EGREMONT</v>
          </cell>
          <cell r="C99">
            <v>90</v>
          </cell>
          <cell r="D99" t="str">
            <v>90   EGREMONT</v>
          </cell>
        </row>
        <row r="100">
          <cell r="A100">
            <v>91</v>
          </cell>
          <cell r="B100" t="str">
            <v>ERVING</v>
          </cell>
          <cell r="C100">
            <v>91</v>
          </cell>
          <cell r="D100" t="str">
            <v>91   ERVING</v>
          </cell>
        </row>
        <row r="101">
          <cell r="A101">
            <v>92</v>
          </cell>
          <cell r="B101" t="str">
            <v>ESSEX</v>
          </cell>
          <cell r="C101">
            <v>92</v>
          </cell>
          <cell r="D101" t="str">
            <v>92   ESSEX</v>
          </cell>
        </row>
        <row r="102">
          <cell r="A102">
            <v>93</v>
          </cell>
          <cell r="B102" t="str">
            <v>EVERETT</v>
          </cell>
          <cell r="C102">
            <v>93</v>
          </cell>
          <cell r="D102" t="str">
            <v>93   EVERETT</v>
          </cell>
        </row>
        <row r="103">
          <cell r="A103">
            <v>94</v>
          </cell>
          <cell r="B103" t="str">
            <v>FAIRHAVEN</v>
          </cell>
          <cell r="C103">
            <v>94</v>
          </cell>
          <cell r="D103" t="str">
            <v>94   FAIRHAVEN</v>
          </cell>
        </row>
        <row r="104">
          <cell r="A104">
            <v>95</v>
          </cell>
          <cell r="B104" t="str">
            <v>FALL RIVER</v>
          </cell>
          <cell r="C104">
            <v>95</v>
          </cell>
          <cell r="D104" t="str">
            <v>95   FALL RIVER</v>
          </cell>
        </row>
        <row r="105">
          <cell r="A105">
            <v>96</v>
          </cell>
          <cell r="B105" t="str">
            <v>FALMOUTH</v>
          </cell>
          <cell r="C105">
            <v>96</v>
          </cell>
          <cell r="D105" t="str">
            <v>96   FALMOUTH</v>
          </cell>
        </row>
        <row r="106">
          <cell r="A106">
            <v>97</v>
          </cell>
          <cell r="B106" t="str">
            <v>FITCHBURG</v>
          </cell>
          <cell r="C106">
            <v>97</v>
          </cell>
          <cell r="D106" t="str">
            <v>97   FITCHBURG</v>
          </cell>
        </row>
        <row r="107">
          <cell r="A107">
            <v>98</v>
          </cell>
          <cell r="B107" t="str">
            <v>FLORIDA</v>
          </cell>
          <cell r="C107">
            <v>98</v>
          </cell>
          <cell r="D107" t="str">
            <v>98   FLORIDA</v>
          </cell>
        </row>
        <row r="108">
          <cell r="A108">
            <v>99</v>
          </cell>
          <cell r="B108" t="str">
            <v>FOXBOROUGH</v>
          </cell>
          <cell r="C108">
            <v>99</v>
          </cell>
          <cell r="D108" t="str">
            <v>99   FOXBOROUGH</v>
          </cell>
        </row>
        <row r="109">
          <cell r="A109">
            <v>100</v>
          </cell>
          <cell r="B109" t="str">
            <v>FRAMINGHAM</v>
          </cell>
          <cell r="C109">
            <v>100</v>
          </cell>
          <cell r="D109" t="str">
            <v>100   FRAMINGHAM</v>
          </cell>
        </row>
        <row r="110">
          <cell r="A110">
            <v>101</v>
          </cell>
          <cell r="B110" t="str">
            <v>FRANKLIN</v>
          </cell>
          <cell r="C110">
            <v>101</v>
          </cell>
          <cell r="D110" t="str">
            <v>101   FRANKLIN</v>
          </cell>
        </row>
        <row r="111">
          <cell r="A111">
            <v>102</v>
          </cell>
          <cell r="B111" t="str">
            <v>FREETOWN</v>
          </cell>
          <cell r="C111">
            <v>102</v>
          </cell>
          <cell r="D111" t="str">
            <v>102   FREETOWN</v>
          </cell>
        </row>
        <row r="112">
          <cell r="A112">
            <v>103</v>
          </cell>
          <cell r="B112" t="str">
            <v>GARDNER</v>
          </cell>
          <cell r="C112">
            <v>103</v>
          </cell>
          <cell r="D112" t="str">
            <v>103   GARDNER</v>
          </cell>
        </row>
        <row r="113">
          <cell r="A113">
            <v>104</v>
          </cell>
          <cell r="B113" t="str">
            <v>AQUINNAH</v>
          </cell>
          <cell r="C113">
            <v>104</v>
          </cell>
          <cell r="D113" t="str">
            <v>104   AQUINNAH</v>
          </cell>
        </row>
        <row r="114">
          <cell r="A114">
            <v>105</v>
          </cell>
          <cell r="B114" t="str">
            <v>GEORGETOWN</v>
          </cell>
          <cell r="C114">
            <v>105</v>
          </cell>
          <cell r="D114" t="str">
            <v>105   GEORGETOWN</v>
          </cell>
        </row>
        <row r="115">
          <cell r="A115">
            <v>106</v>
          </cell>
          <cell r="B115" t="str">
            <v>GILL</v>
          </cell>
          <cell r="C115">
            <v>106</v>
          </cell>
          <cell r="D115" t="str">
            <v>106   GILL</v>
          </cell>
        </row>
        <row r="116">
          <cell r="A116">
            <v>107</v>
          </cell>
          <cell r="B116" t="str">
            <v>GLOUCESTER</v>
          </cell>
          <cell r="C116">
            <v>107</v>
          </cell>
          <cell r="D116" t="str">
            <v>107   GLOUCESTER</v>
          </cell>
        </row>
        <row r="117">
          <cell r="A117">
            <v>108</v>
          </cell>
          <cell r="B117" t="str">
            <v>GOSHEN</v>
          </cell>
          <cell r="C117">
            <v>108</v>
          </cell>
          <cell r="D117" t="str">
            <v>108   GOSHEN</v>
          </cell>
        </row>
        <row r="118">
          <cell r="A118">
            <v>109</v>
          </cell>
          <cell r="B118" t="str">
            <v>GOSNOLD</v>
          </cell>
          <cell r="C118">
            <v>109</v>
          </cell>
          <cell r="D118" t="str">
            <v>109   GOSNOLD</v>
          </cell>
        </row>
        <row r="119">
          <cell r="A119">
            <v>110</v>
          </cell>
          <cell r="B119" t="str">
            <v>GRAFTON</v>
          </cell>
          <cell r="C119">
            <v>110</v>
          </cell>
          <cell r="D119" t="str">
            <v>110   GRAFTON</v>
          </cell>
        </row>
        <row r="120">
          <cell r="A120">
            <v>111</v>
          </cell>
          <cell r="B120" t="str">
            <v>GRANBY</v>
          </cell>
          <cell r="C120">
            <v>111</v>
          </cell>
          <cell r="D120" t="str">
            <v>111   GRANBY</v>
          </cell>
        </row>
        <row r="121">
          <cell r="A121">
            <v>112</v>
          </cell>
          <cell r="B121" t="str">
            <v>GRANVILLE</v>
          </cell>
          <cell r="C121">
            <v>112</v>
          </cell>
          <cell r="D121" t="str">
            <v>112   GRANVILLE</v>
          </cell>
        </row>
        <row r="122">
          <cell r="A122">
            <v>113</v>
          </cell>
          <cell r="B122" t="str">
            <v>GREAT BARRINGTON</v>
          </cell>
          <cell r="C122">
            <v>113</v>
          </cell>
          <cell r="D122" t="str">
            <v>113   GREAT BARRINGTON</v>
          </cell>
        </row>
        <row r="123">
          <cell r="A123">
            <v>114</v>
          </cell>
          <cell r="B123" t="str">
            <v>GREENFIELD</v>
          </cell>
          <cell r="C123">
            <v>114</v>
          </cell>
          <cell r="D123" t="str">
            <v>114   GREENFIELD</v>
          </cell>
        </row>
        <row r="124">
          <cell r="A124">
            <v>115</v>
          </cell>
          <cell r="B124" t="str">
            <v>GROTON</v>
          </cell>
          <cell r="C124">
            <v>115</v>
          </cell>
          <cell r="D124" t="str">
            <v>115   GROTON</v>
          </cell>
        </row>
        <row r="125">
          <cell r="A125">
            <v>116</v>
          </cell>
          <cell r="B125" t="str">
            <v>GROVELAND</v>
          </cell>
          <cell r="C125">
            <v>116</v>
          </cell>
          <cell r="D125" t="str">
            <v>116   GROVELAND</v>
          </cell>
        </row>
        <row r="126">
          <cell r="A126">
            <v>117</v>
          </cell>
          <cell r="B126" t="str">
            <v>HADLEY</v>
          </cell>
          <cell r="C126">
            <v>117</v>
          </cell>
          <cell r="D126" t="str">
            <v>117   HADLEY</v>
          </cell>
        </row>
        <row r="127">
          <cell r="A127">
            <v>118</v>
          </cell>
          <cell r="B127" t="str">
            <v>HALIFAX</v>
          </cell>
          <cell r="C127">
            <v>118</v>
          </cell>
          <cell r="D127" t="str">
            <v>118   HALIFAX</v>
          </cell>
        </row>
        <row r="128">
          <cell r="A128">
            <v>119</v>
          </cell>
          <cell r="B128" t="str">
            <v>HAMILTON</v>
          </cell>
          <cell r="C128">
            <v>119</v>
          </cell>
          <cell r="D128" t="str">
            <v>119   HAMILTON</v>
          </cell>
        </row>
        <row r="129">
          <cell r="A129">
            <v>120</v>
          </cell>
          <cell r="B129" t="str">
            <v>HAMPDEN</v>
          </cell>
          <cell r="C129">
            <v>120</v>
          </cell>
          <cell r="D129" t="str">
            <v>120   HAMPDEN</v>
          </cell>
        </row>
        <row r="130">
          <cell r="A130">
            <v>121</v>
          </cell>
          <cell r="B130" t="str">
            <v>HANCOCK</v>
          </cell>
          <cell r="C130">
            <v>121</v>
          </cell>
          <cell r="D130" t="str">
            <v>121   HANCOCK</v>
          </cell>
        </row>
        <row r="131">
          <cell r="A131">
            <v>122</v>
          </cell>
          <cell r="B131" t="str">
            <v>HANOVER</v>
          </cell>
          <cell r="C131">
            <v>122</v>
          </cell>
          <cell r="D131" t="str">
            <v>122   HANOVER</v>
          </cell>
        </row>
        <row r="132">
          <cell r="A132">
            <v>123</v>
          </cell>
          <cell r="B132" t="str">
            <v>HANSON</v>
          </cell>
          <cell r="C132">
            <v>123</v>
          </cell>
          <cell r="D132" t="str">
            <v>123   HANSON</v>
          </cell>
        </row>
        <row r="133">
          <cell r="A133">
            <v>124</v>
          </cell>
          <cell r="B133" t="str">
            <v>HARDWICK</v>
          </cell>
          <cell r="C133">
            <v>124</v>
          </cell>
          <cell r="D133" t="str">
            <v>124   HARDWICK</v>
          </cell>
        </row>
        <row r="134">
          <cell r="A134">
            <v>125</v>
          </cell>
          <cell r="B134" t="str">
            <v>HARVARD</v>
          </cell>
          <cell r="C134">
            <v>125</v>
          </cell>
          <cell r="D134" t="str">
            <v>125   HARVARD</v>
          </cell>
        </row>
        <row r="135">
          <cell r="A135">
            <v>126</v>
          </cell>
          <cell r="B135" t="str">
            <v>HARWICH</v>
          </cell>
          <cell r="C135">
            <v>126</v>
          </cell>
          <cell r="D135" t="str">
            <v>126   HARWICH</v>
          </cell>
        </row>
        <row r="136">
          <cell r="A136">
            <v>127</v>
          </cell>
          <cell r="B136" t="str">
            <v>HATFIELD</v>
          </cell>
          <cell r="C136">
            <v>127</v>
          </cell>
          <cell r="D136" t="str">
            <v>127   HATFIELD</v>
          </cell>
        </row>
        <row r="137">
          <cell r="A137">
            <v>128</v>
          </cell>
          <cell r="B137" t="str">
            <v>HAVERHILL</v>
          </cell>
          <cell r="C137">
            <v>128</v>
          </cell>
          <cell r="D137" t="str">
            <v>128   HAVERHILL</v>
          </cell>
        </row>
        <row r="138">
          <cell r="A138">
            <v>129</v>
          </cell>
          <cell r="B138" t="str">
            <v>HAWLEY</v>
          </cell>
          <cell r="C138">
            <v>129</v>
          </cell>
          <cell r="D138" t="str">
            <v>129   HAWLEY</v>
          </cell>
        </row>
        <row r="139">
          <cell r="A139">
            <v>130</v>
          </cell>
          <cell r="B139" t="str">
            <v>HEATH</v>
          </cell>
          <cell r="C139">
            <v>130</v>
          </cell>
          <cell r="D139" t="str">
            <v>130   HEATH</v>
          </cell>
        </row>
        <row r="140">
          <cell r="A140">
            <v>131</v>
          </cell>
          <cell r="B140" t="str">
            <v>HINGHAM</v>
          </cell>
          <cell r="C140">
            <v>131</v>
          </cell>
          <cell r="D140" t="str">
            <v>131   HINGHAM</v>
          </cell>
        </row>
        <row r="141">
          <cell r="A141">
            <v>132</v>
          </cell>
          <cell r="B141" t="str">
            <v>HINSDALE</v>
          </cell>
          <cell r="C141">
            <v>132</v>
          </cell>
          <cell r="D141" t="str">
            <v>132   HINSDALE</v>
          </cell>
        </row>
        <row r="142">
          <cell r="A142">
            <v>133</v>
          </cell>
          <cell r="B142" t="str">
            <v>HOLBROOK</v>
          </cell>
          <cell r="C142">
            <v>133</v>
          </cell>
          <cell r="D142" t="str">
            <v>133   HOLBROOK</v>
          </cell>
        </row>
        <row r="143">
          <cell r="A143">
            <v>134</v>
          </cell>
          <cell r="B143" t="str">
            <v>HOLDEN</v>
          </cell>
          <cell r="C143">
            <v>134</v>
          </cell>
          <cell r="D143" t="str">
            <v>134   HOLDEN</v>
          </cell>
        </row>
        <row r="144">
          <cell r="A144">
            <v>135</v>
          </cell>
          <cell r="B144" t="str">
            <v>HOLLAND</v>
          </cell>
          <cell r="C144">
            <v>135</v>
          </cell>
          <cell r="D144" t="str">
            <v>135   HOLLAND</v>
          </cell>
        </row>
        <row r="145">
          <cell r="A145">
            <v>136</v>
          </cell>
          <cell r="B145" t="str">
            <v>HOLLISTON</v>
          </cell>
          <cell r="C145">
            <v>136</v>
          </cell>
          <cell r="D145" t="str">
            <v>136   HOLLISTON</v>
          </cell>
        </row>
        <row r="146">
          <cell r="A146">
            <v>137</v>
          </cell>
          <cell r="B146" t="str">
            <v>HOLYOKE</v>
          </cell>
          <cell r="C146">
            <v>137</v>
          </cell>
          <cell r="D146" t="str">
            <v>137   HOLYOKE</v>
          </cell>
        </row>
        <row r="147">
          <cell r="A147">
            <v>138</v>
          </cell>
          <cell r="B147" t="str">
            <v>HOPEDALE</v>
          </cell>
          <cell r="C147">
            <v>138</v>
          </cell>
          <cell r="D147" t="str">
            <v>138   HOPEDALE</v>
          </cell>
        </row>
        <row r="148">
          <cell r="A148">
            <v>139</v>
          </cell>
          <cell r="B148" t="str">
            <v>HOPKINTON</v>
          </cell>
          <cell r="C148">
            <v>139</v>
          </cell>
          <cell r="D148" t="str">
            <v>139   HOPKINTON</v>
          </cell>
        </row>
        <row r="149">
          <cell r="A149">
            <v>140</v>
          </cell>
          <cell r="B149" t="str">
            <v>HUBBARDSTON</v>
          </cell>
          <cell r="C149">
            <v>140</v>
          </cell>
          <cell r="D149" t="str">
            <v>140   HUBBARDSTON</v>
          </cell>
        </row>
        <row r="150">
          <cell r="A150">
            <v>141</v>
          </cell>
          <cell r="B150" t="str">
            <v>HUDSON</v>
          </cell>
          <cell r="C150">
            <v>141</v>
          </cell>
          <cell r="D150" t="str">
            <v>141   HUDSON</v>
          </cell>
        </row>
        <row r="151">
          <cell r="A151">
            <v>142</v>
          </cell>
          <cell r="B151" t="str">
            <v>HULL</v>
          </cell>
          <cell r="C151">
            <v>142</v>
          </cell>
          <cell r="D151" t="str">
            <v>142   HULL</v>
          </cell>
        </row>
        <row r="152">
          <cell r="A152">
            <v>143</v>
          </cell>
          <cell r="B152" t="str">
            <v>HUNTINGTON</v>
          </cell>
          <cell r="C152">
            <v>143</v>
          </cell>
          <cell r="D152" t="str">
            <v>143   HUNTINGTON</v>
          </cell>
        </row>
        <row r="153">
          <cell r="A153">
            <v>144</v>
          </cell>
          <cell r="B153" t="str">
            <v>IPSWICH</v>
          </cell>
          <cell r="C153">
            <v>144</v>
          </cell>
          <cell r="D153" t="str">
            <v>144   IPSWICH</v>
          </cell>
        </row>
        <row r="154">
          <cell r="A154">
            <v>145</v>
          </cell>
          <cell r="B154" t="str">
            <v>KINGSTON</v>
          </cell>
          <cell r="C154">
            <v>145</v>
          </cell>
          <cell r="D154" t="str">
            <v>145   KINGSTON</v>
          </cell>
        </row>
        <row r="155">
          <cell r="A155">
            <v>146</v>
          </cell>
          <cell r="B155" t="str">
            <v>LAKEVILLE</v>
          </cell>
          <cell r="C155">
            <v>146</v>
          </cell>
          <cell r="D155" t="str">
            <v>146   LAKEVILLE</v>
          </cell>
        </row>
        <row r="156">
          <cell r="A156">
            <v>147</v>
          </cell>
          <cell r="B156" t="str">
            <v>LANCASTER</v>
          </cell>
          <cell r="C156">
            <v>147</v>
          </cell>
          <cell r="D156" t="str">
            <v>147   LANCASTER</v>
          </cell>
        </row>
        <row r="157">
          <cell r="A157">
            <v>148</v>
          </cell>
          <cell r="B157" t="str">
            <v>LANESBOROUGH</v>
          </cell>
          <cell r="C157">
            <v>148</v>
          </cell>
          <cell r="D157" t="str">
            <v>148   LANESBOROUGH</v>
          </cell>
        </row>
        <row r="158">
          <cell r="A158">
            <v>149</v>
          </cell>
          <cell r="B158" t="str">
            <v>LAWRENCE</v>
          </cell>
          <cell r="C158">
            <v>149</v>
          </cell>
          <cell r="D158" t="str">
            <v>149   LAWRENCE</v>
          </cell>
        </row>
        <row r="159">
          <cell r="A159">
            <v>150</v>
          </cell>
          <cell r="B159" t="str">
            <v>LEE</v>
          </cell>
          <cell r="C159">
            <v>150</v>
          </cell>
          <cell r="D159" t="str">
            <v>150   LEE</v>
          </cell>
        </row>
        <row r="160">
          <cell r="A160">
            <v>151</v>
          </cell>
          <cell r="B160" t="str">
            <v>LEICESTER</v>
          </cell>
          <cell r="C160">
            <v>151</v>
          </cell>
          <cell r="D160" t="str">
            <v>151   LEICESTER</v>
          </cell>
        </row>
        <row r="161">
          <cell r="A161">
            <v>152</v>
          </cell>
          <cell r="B161" t="str">
            <v>LENOX</v>
          </cell>
          <cell r="C161">
            <v>152</v>
          </cell>
          <cell r="D161" t="str">
            <v>152   LENOX</v>
          </cell>
        </row>
        <row r="162">
          <cell r="A162">
            <v>153</v>
          </cell>
          <cell r="B162" t="str">
            <v>LEOMINSTER</v>
          </cell>
          <cell r="C162">
            <v>153</v>
          </cell>
          <cell r="D162" t="str">
            <v>153   LEOMINSTER</v>
          </cell>
        </row>
        <row r="163">
          <cell r="A163">
            <v>154</v>
          </cell>
          <cell r="B163" t="str">
            <v>LEVERETT</v>
          </cell>
          <cell r="C163">
            <v>154</v>
          </cell>
          <cell r="D163" t="str">
            <v>154   LEVERETT</v>
          </cell>
        </row>
        <row r="164">
          <cell r="A164">
            <v>155</v>
          </cell>
          <cell r="B164" t="str">
            <v>LEXINGTON</v>
          </cell>
          <cell r="C164">
            <v>155</v>
          </cell>
          <cell r="D164" t="str">
            <v>155   LEXINGTON</v>
          </cell>
        </row>
        <row r="165">
          <cell r="A165">
            <v>156</v>
          </cell>
          <cell r="B165" t="str">
            <v>LEYDEN</v>
          </cell>
          <cell r="C165">
            <v>156</v>
          </cell>
          <cell r="D165" t="str">
            <v>156   LEYDEN</v>
          </cell>
        </row>
        <row r="166">
          <cell r="A166">
            <v>157</v>
          </cell>
          <cell r="B166" t="str">
            <v>LINCOLN</v>
          </cell>
          <cell r="C166">
            <v>157</v>
          </cell>
          <cell r="D166" t="str">
            <v>157   LINCOLN</v>
          </cell>
        </row>
        <row r="167">
          <cell r="A167">
            <v>158</v>
          </cell>
          <cell r="B167" t="str">
            <v>LITTLETON</v>
          </cell>
          <cell r="C167">
            <v>158</v>
          </cell>
          <cell r="D167" t="str">
            <v>158   LITTLETON</v>
          </cell>
        </row>
        <row r="168">
          <cell r="A168">
            <v>159</v>
          </cell>
          <cell r="B168" t="str">
            <v>LONGMEADOW</v>
          </cell>
          <cell r="C168">
            <v>159</v>
          </cell>
          <cell r="D168" t="str">
            <v>159   LONGMEADOW</v>
          </cell>
        </row>
        <row r="169">
          <cell r="A169">
            <v>160</v>
          </cell>
          <cell r="B169" t="str">
            <v>LOWELL</v>
          </cell>
          <cell r="C169">
            <v>160</v>
          </cell>
          <cell r="D169" t="str">
            <v>160   LOWELL</v>
          </cell>
        </row>
        <row r="170">
          <cell r="A170">
            <v>161</v>
          </cell>
          <cell r="B170" t="str">
            <v>LUDLOW</v>
          </cell>
          <cell r="C170">
            <v>161</v>
          </cell>
          <cell r="D170" t="str">
            <v>161   LUDLOW</v>
          </cell>
        </row>
        <row r="171">
          <cell r="A171">
            <v>162</v>
          </cell>
          <cell r="B171" t="str">
            <v>LUNENBURG</v>
          </cell>
          <cell r="C171">
            <v>162</v>
          </cell>
          <cell r="D171" t="str">
            <v>162   LUNENBURG</v>
          </cell>
        </row>
        <row r="172">
          <cell r="A172">
            <v>163</v>
          </cell>
          <cell r="B172" t="str">
            <v>LYNN</v>
          </cell>
          <cell r="C172">
            <v>163</v>
          </cell>
          <cell r="D172" t="str">
            <v>163   LYNN</v>
          </cell>
        </row>
        <row r="173">
          <cell r="A173">
            <v>164</v>
          </cell>
          <cell r="B173" t="str">
            <v>LYNNFIELD</v>
          </cell>
          <cell r="C173">
            <v>164</v>
          </cell>
          <cell r="D173" t="str">
            <v>164   LYNNFIELD</v>
          </cell>
        </row>
        <row r="174">
          <cell r="A174">
            <v>165</v>
          </cell>
          <cell r="B174" t="str">
            <v>MALDEN</v>
          </cell>
          <cell r="C174">
            <v>165</v>
          </cell>
          <cell r="D174" t="str">
            <v>165   MALDEN</v>
          </cell>
        </row>
        <row r="175">
          <cell r="A175">
            <v>166</v>
          </cell>
          <cell r="B175" t="str">
            <v>MANCHESTER</v>
          </cell>
          <cell r="C175">
            <v>166</v>
          </cell>
          <cell r="D175" t="str">
            <v>166   MANCHESTER</v>
          </cell>
        </row>
        <row r="176">
          <cell r="A176">
            <v>167</v>
          </cell>
          <cell r="B176" t="str">
            <v>MANSFIELD</v>
          </cell>
          <cell r="C176">
            <v>167</v>
          </cell>
          <cell r="D176" t="str">
            <v>167   MANSFIELD</v>
          </cell>
        </row>
        <row r="177">
          <cell r="A177">
            <v>168</v>
          </cell>
          <cell r="B177" t="str">
            <v>MARBLEHEAD</v>
          </cell>
          <cell r="C177">
            <v>168</v>
          </cell>
          <cell r="D177" t="str">
            <v>168   MARBLEHEAD</v>
          </cell>
        </row>
        <row r="178">
          <cell r="A178">
            <v>169</v>
          </cell>
          <cell r="B178" t="str">
            <v>MARION</v>
          </cell>
          <cell r="C178">
            <v>169</v>
          </cell>
          <cell r="D178" t="str">
            <v>169   MARION</v>
          </cell>
        </row>
        <row r="179">
          <cell r="A179">
            <v>170</v>
          </cell>
          <cell r="B179" t="str">
            <v>MARLBOROUGH</v>
          </cell>
          <cell r="C179">
            <v>170</v>
          </cell>
          <cell r="D179" t="str">
            <v>170   MARLBOROUGH</v>
          </cell>
        </row>
        <row r="180">
          <cell r="A180">
            <v>171</v>
          </cell>
          <cell r="B180" t="str">
            <v>MARSHFIELD</v>
          </cell>
          <cell r="C180">
            <v>171</v>
          </cell>
          <cell r="D180" t="str">
            <v>171   MARSHFIELD</v>
          </cell>
        </row>
        <row r="181">
          <cell r="A181">
            <v>172</v>
          </cell>
          <cell r="B181" t="str">
            <v>MASHPEE</v>
          </cell>
          <cell r="C181">
            <v>172</v>
          </cell>
          <cell r="D181" t="str">
            <v>172   MASHPEE</v>
          </cell>
        </row>
        <row r="182">
          <cell r="A182">
            <v>173</v>
          </cell>
          <cell r="B182" t="str">
            <v>MATTAPOISETT</v>
          </cell>
          <cell r="C182">
            <v>173</v>
          </cell>
          <cell r="D182" t="str">
            <v>173   MATTAPOISETT</v>
          </cell>
        </row>
        <row r="183">
          <cell r="A183">
            <v>174</v>
          </cell>
          <cell r="B183" t="str">
            <v>MAYNARD</v>
          </cell>
          <cell r="C183">
            <v>174</v>
          </cell>
          <cell r="D183" t="str">
            <v>174   MAYNARD</v>
          </cell>
        </row>
        <row r="184">
          <cell r="A184">
            <v>175</v>
          </cell>
          <cell r="B184" t="str">
            <v>MEDFIELD</v>
          </cell>
          <cell r="C184">
            <v>175</v>
          </cell>
          <cell r="D184" t="str">
            <v>175   MEDFIELD</v>
          </cell>
        </row>
        <row r="185">
          <cell r="A185">
            <v>176</v>
          </cell>
          <cell r="B185" t="str">
            <v>MEDFORD</v>
          </cell>
          <cell r="C185">
            <v>176</v>
          </cell>
          <cell r="D185" t="str">
            <v>176   MEDFORD</v>
          </cell>
        </row>
        <row r="186">
          <cell r="A186">
            <v>177</v>
          </cell>
          <cell r="B186" t="str">
            <v>MEDWAY</v>
          </cell>
          <cell r="C186">
            <v>177</v>
          </cell>
          <cell r="D186" t="str">
            <v>177   MEDWAY</v>
          </cell>
        </row>
        <row r="187">
          <cell r="A187">
            <v>178</v>
          </cell>
          <cell r="B187" t="str">
            <v>MELROSE</v>
          </cell>
          <cell r="C187">
            <v>178</v>
          </cell>
          <cell r="D187" t="str">
            <v>178   MELROSE</v>
          </cell>
        </row>
        <row r="188">
          <cell r="A188">
            <v>179</v>
          </cell>
          <cell r="B188" t="str">
            <v>MENDON</v>
          </cell>
          <cell r="C188">
            <v>179</v>
          </cell>
          <cell r="D188" t="str">
            <v>179   MENDON</v>
          </cell>
        </row>
        <row r="189">
          <cell r="A189">
            <v>180</v>
          </cell>
          <cell r="B189" t="str">
            <v>MERRIMAC</v>
          </cell>
          <cell r="C189">
            <v>180</v>
          </cell>
          <cell r="D189" t="str">
            <v>180   MERRIMAC</v>
          </cell>
        </row>
        <row r="190">
          <cell r="A190">
            <v>181</v>
          </cell>
          <cell r="B190" t="str">
            <v>METHUEN</v>
          </cell>
          <cell r="C190">
            <v>181</v>
          </cell>
          <cell r="D190" t="str">
            <v>181   METHUEN</v>
          </cell>
        </row>
        <row r="191">
          <cell r="A191">
            <v>182</v>
          </cell>
          <cell r="B191" t="str">
            <v>MIDDLEBOROUGH</v>
          </cell>
          <cell r="C191">
            <v>182</v>
          </cell>
          <cell r="D191" t="str">
            <v>182   MIDDLEBOROUGH</v>
          </cell>
        </row>
        <row r="192">
          <cell r="A192">
            <v>183</v>
          </cell>
          <cell r="B192" t="str">
            <v>MIDDLEFIELD</v>
          </cell>
          <cell r="C192">
            <v>183</v>
          </cell>
          <cell r="D192" t="str">
            <v>183   MIDDLEFIELD</v>
          </cell>
        </row>
        <row r="193">
          <cell r="A193">
            <v>184</v>
          </cell>
          <cell r="B193" t="str">
            <v>MIDDLETON</v>
          </cell>
          <cell r="C193">
            <v>184</v>
          </cell>
          <cell r="D193" t="str">
            <v>184   MIDDLETON</v>
          </cell>
        </row>
        <row r="194">
          <cell r="A194">
            <v>185</v>
          </cell>
          <cell r="B194" t="str">
            <v>MILFORD</v>
          </cell>
          <cell r="C194">
            <v>185</v>
          </cell>
          <cell r="D194" t="str">
            <v>185   MILFORD</v>
          </cell>
        </row>
        <row r="195">
          <cell r="A195">
            <v>186</v>
          </cell>
          <cell r="B195" t="str">
            <v>MILLBURY</v>
          </cell>
          <cell r="C195">
            <v>186</v>
          </cell>
          <cell r="D195" t="str">
            <v>186   MILLBURY</v>
          </cell>
        </row>
        <row r="196">
          <cell r="A196">
            <v>187</v>
          </cell>
          <cell r="B196" t="str">
            <v>MILLIS</v>
          </cell>
          <cell r="C196">
            <v>187</v>
          </cell>
          <cell r="D196" t="str">
            <v>187   MILLIS</v>
          </cell>
        </row>
        <row r="197">
          <cell r="A197">
            <v>188</v>
          </cell>
          <cell r="B197" t="str">
            <v>MILLVILLE</v>
          </cell>
          <cell r="C197">
            <v>188</v>
          </cell>
          <cell r="D197" t="str">
            <v>188   MILLVILLE</v>
          </cell>
        </row>
        <row r="198">
          <cell r="A198">
            <v>189</v>
          </cell>
          <cell r="B198" t="str">
            <v>MILTON</v>
          </cell>
          <cell r="C198">
            <v>189</v>
          </cell>
          <cell r="D198" t="str">
            <v>189   MILTON</v>
          </cell>
        </row>
        <row r="199">
          <cell r="A199">
            <v>190</v>
          </cell>
          <cell r="B199" t="str">
            <v>MONROE</v>
          </cell>
          <cell r="C199">
            <v>190</v>
          </cell>
          <cell r="D199" t="str">
            <v>190   MONROE</v>
          </cell>
        </row>
        <row r="200">
          <cell r="A200">
            <v>191</v>
          </cell>
          <cell r="B200" t="str">
            <v>MONSON</v>
          </cell>
          <cell r="C200">
            <v>191</v>
          </cell>
          <cell r="D200" t="str">
            <v>191   MONSON</v>
          </cell>
        </row>
        <row r="201">
          <cell r="A201">
            <v>192</v>
          </cell>
          <cell r="B201" t="str">
            <v>MONTAGUE</v>
          </cell>
          <cell r="C201">
            <v>192</v>
          </cell>
          <cell r="D201" t="str">
            <v>192   MONTAGUE</v>
          </cell>
        </row>
        <row r="202">
          <cell r="A202">
            <v>193</v>
          </cell>
          <cell r="B202" t="str">
            <v>MONTEREY</v>
          </cell>
          <cell r="C202">
            <v>193</v>
          </cell>
          <cell r="D202" t="str">
            <v>193   MONTEREY</v>
          </cell>
        </row>
        <row r="203">
          <cell r="A203">
            <v>194</v>
          </cell>
          <cell r="B203" t="str">
            <v>MONTGOMERY</v>
          </cell>
          <cell r="C203">
            <v>194</v>
          </cell>
          <cell r="D203" t="str">
            <v>194   MONTGOMERY</v>
          </cell>
        </row>
        <row r="204">
          <cell r="A204">
            <v>195</v>
          </cell>
          <cell r="B204" t="str">
            <v>MOUNT WASHINGTON</v>
          </cell>
          <cell r="C204">
            <v>195</v>
          </cell>
          <cell r="D204" t="str">
            <v>195   MOUNT WASHINGTON</v>
          </cell>
        </row>
        <row r="205">
          <cell r="A205">
            <v>196</v>
          </cell>
          <cell r="B205" t="str">
            <v>NAHANT</v>
          </cell>
          <cell r="C205">
            <v>196</v>
          </cell>
          <cell r="D205" t="str">
            <v>196   NAHANT</v>
          </cell>
        </row>
        <row r="206">
          <cell r="A206">
            <v>197</v>
          </cell>
          <cell r="B206" t="str">
            <v>NANTUCKET</v>
          </cell>
          <cell r="C206">
            <v>197</v>
          </cell>
          <cell r="D206" t="str">
            <v>197   NANTUCKET</v>
          </cell>
        </row>
        <row r="207">
          <cell r="A207">
            <v>198</v>
          </cell>
          <cell r="B207" t="str">
            <v>NATICK</v>
          </cell>
          <cell r="C207">
            <v>198</v>
          </cell>
          <cell r="D207" t="str">
            <v>198   NATICK</v>
          </cell>
        </row>
        <row r="208">
          <cell r="A208">
            <v>199</v>
          </cell>
          <cell r="B208" t="str">
            <v>NEEDHAM</v>
          </cell>
          <cell r="C208">
            <v>199</v>
          </cell>
          <cell r="D208" t="str">
            <v>199   NEEDHAM</v>
          </cell>
        </row>
        <row r="209">
          <cell r="A209">
            <v>200</v>
          </cell>
          <cell r="B209" t="str">
            <v>NEW ASHFORD</v>
          </cell>
          <cell r="C209">
            <v>200</v>
          </cell>
          <cell r="D209" t="str">
            <v>200   NEW ASHFORD</v>
          </cell>
        </row>
        <row r="210">
          <cell r="A210">
            <v>201</v>
          </cell>
          <cell r="B210" t="str">
            <v>NEW BEDFORD</v>
          </cell>
          <cell r="C210">
            <v>201</v>
          </cell>
          <cell r="D210" t="str">
            <v>201   NEW BEDFORD</v>
          </cell>
        </row>
        <row r="211">
          <cell r="A211">
            <v>202</v>
          </cell>
          <cell r="B211" t="str">
            <v>NEW BRAINTREE</v>
          </cell>
          <cell r="C211">
            <v>202</v>
          </cell>
          <cell r="D211" t="str">
            <v>202   NEW BRAINTREE</v>
          </cell>
        </row>
        <row r="212">
          <cell r="A212">
            <v>203</v>
          </cell>
          <cell r="B212" t="str">
            <v>NEWBURY</v>
          </cell>
          <cell r="C212">
            <v>203</v>
          </cell>
          <cell r="D212" t="str">
            <v>203   NEWBURY</v>
          </cell>
        </row>
        <row r="213">
          <cell r="A213">
            <v>204</v>
          </cell>
          <cell r="B213" t="str">
            <v>NEWBURYPORT</v>
          </cell>
          <cell r="C213">
            <v>204</v>
          </cell>
          <cell r="D213" t="str">
            <v>204   NEWBURYPORT</v>
          </cell>
        </row>
        <row r="214">
          <cell r="A214">
            <v>205</v>
          </cell>
          <cell r="B214" t="str">
            <v>NEW MARLBOROUGH</v>
          </cell>
          <cell r="C214">
            <v>205</v>
          </cell>
          <cell r="D214" t="str">
            <v>205   NEW MARLBOROUGH</v>
          </cell>
        </row>
        <row r="215">
          <cell r="A215">
            <v>206</v>
          </cell>
          <cell r="B215" t="str">
            <v>NEW SALEM</v>
          </cell>
          <cell r="C215">
            <v>206</v>
          </cell>
          <cell r="D215" t="str">
            <v>206   NEW SALEM</v>
          </cell>
        </row>
        <row r="216">
          <cell r="A216">
            <v>207</v>
          </cell>
          <cell r="B216" t="str">
            <v>NEWTON</v>
          </cell>
          <cell r="C216">
            <v>207</v>
          </cell>
          <cell r="D216" t="str">
            <v>207   NEWTON</v>
          </cell>
        </row>
        <row r="217">
          <cell r="A217">
            <v>208</v>
          </cell>
          <cell r="B217" t="str">
            <v>NORFOLK</v>
          </cell>
          <cell r="C217">
            <v>208</v>
          </cell>
          <cell r="D217" t="str">
            <v>208   NORFOLK</v>
          </cell>
        </row>
        <row r="218">
          <cell r="A218">
            <v>209</v>
          </cell>
          <cell r="B218" t="str">
            <v>NORTH ADAMS</v>
          </cell>
          <cell r="C218">
            <v>209</v>
          </cell>
          <cell r="D218" t="str">
            <v>209   NORTH ADAMS</v>
          </cell>
        </row>
        <row r="219">
          <cell r="A219">
            <v>210</v>
          </cell>
          <cell r="B219" t="str">
            <v>NORTHAMPTON</v>
          </cell>
          <cell r="C219">
            <v>210</v>
          </cell>
          <cell r="D219" t="str">
            <v>210   NORTHAMPTON</v>
          </cell>
        </row>
        <row r="220">
          <cell r="A220">
            <v>211</v>
          </cell>
          <cell r="B220" t="str">
            <v>NORTH ANDOVER</v>
          </cell>
          <cell r="C220">
            <v>211</v>
          </cell>
          <cell r="D220" t="str">
            <v>211   NORTH ANDOVER</v>
          </cell>
        </row>
        <row r="221">
          <cell r="A221">
            <v>212</v>
          </cell>
          <cell r="B221" t="str">
            <v>NORTH ATTLEBOROUGH</v>
          </cell>
          <cell r="C221">
            <v>212</v>
          </cell>
          <cell r="D221" t="str">
            <v>212   NORTH ATTLEBOROUGH</v>
          </cell>
        </row>
        <row r="222">
          <cell r="A222">
            <v>213</v>
          </cell>
          <cell r="B222" t="str">
            <v>NORTHBOROUGH</v>
          </cell>
          <cell r="C222">
            <v>213</v>
          </cell>
          <cell r="D222" t="str">
            <v>213   NORTHBOROUGH</v>
          </cell>
        </row>
        <row r="223">
          <cell r="A223">
            <v>214</v>
          </cell>
          <cell r="B223" t="str">
            <v>NORTHBRIDGE</v>
          </cell>
          <cell r="C223">
            <v>214</v>
          </cell>
          <cell r="D223" t="str">
            <v>214   NORTHBRIDGE</v>
          </cell>
        </row>
        <row r="224">
          <cell r="A224">
            <v>215</v>
          </cell>
          <cell r="B224" t="str">
            <v>NORTH BROOKFIELD</v>
          </cell>
          <cell r="C224">
            <v>215</v>
          </cell>
          <cell r="D224" t="str">
            <v>215   NORTH BROOKFIELD</v>
          </cell>
        </row>
        <row r="225">
          <cell r="A225">
            <v>216</v>
          </cell>
          <cell r="B225" t="str">
            <v>NORTHFIELD</v>
          </cell>
          <cell r="C225">
            <v>216</v>
          </cell>
          <cell r="D225" t="str">
            <v>216   NORTHFIELD</v>
          </cell>
        </row>
        <row r="226">
          <cell r="A226">
            <v>217</v>
          </cell>
          <cell r="B226" t="str">
            <v>NORTH READING</v>
          </cell>
          <cell r="C226">
            <v>217</v>
          </cell>
          <cell r="D226" t="str">
            <v>217   NORTH READING</v>
          </cell>
        </row>
        <row r="227">
          <cell r="A227">
            <v>218</v>
          </cell>
          <cell r="B227" t="str">
            <v>NORTON</v>
          </cell>
          <cell r="C227">
            <v>218</v>
          </cell>
          <cell r="D227" t="str">
            <v>218   NORTON</v>
          </cell>
        </row>
        <row r="228">
          <cell r="A228">
            <v>219</v>
          </cell>
          <cell r="B228" t="str">
            <v>NORWELL</v>
          </cell>
          <cell r="C228">
            <v>219</v>
          </cell>
          <cell r="D228" t="str">
            <v>219   NORWELL</v>
          </cell>
        </row>
        <row r="229">
          <cell r="A229">
            <v>220</v>
          </cell>
          <cell r="B229" t="str">
            <v>NORWOOD</v>
          </cell>
          <cell r="C229">
            <v>220</v>
          </cell>
          <cell r="D229" t="str">
            <v>220   NORWOOD</v>
          </cell>
        </row>
        <row r="230">
          <cell r="A230">
            <v>221</v>
          </cell>
          <cell r="B230" t="str">
            <v>OAK BLUFFS</v>
          </cell>
          <cell r="C230">
            <v>221</v>
          </cell>
          <cell r="D230" t="str">
            <v>221   OAK BLUFFS</v>
          </cell>
        </row>
        <row r="231">
          <cell r="A231">
            <v>222</v>
          </cell>
          <cell r="B231" t="str">
            <v>OAKHAM</v>
          </cell>
          <cell r="C231">
            <v>222</v>
          </cell>
          <cell r="D231" t="str">
            <v>222   OAKHAM</v>
          </cell>
        </row>
        <row r="232">
          <cell r="A232">
            <v>223</v>
          </cell>
          <cell r="B232" t="str">
            <v>ORANGE</v>
          </cell>
          <cell r="C232">
            <v>223</v>
          </cell>
          <cell r="D232" t="str">
            <v>223   ORANGE</v>
          </cell>
        </row>
        <row r="233">
          <cell r="A233">
            <v>224</v>
          </cell>
          <cell r="B233" t="str">
            <v>ORLEANS</v>
          </cell>
          <cell r="C233">
            <v>224</v>
          </cell>
          <cell r="D233" t="str">
            <v>224   ORLEANS</v>
          </cell>
        </row>
        <row r="234">
          <cell r="A234">
            <v>225</v>
          </cell>
          <cell r="B234" t="str">
            <v>OTIS</v>
          </cell>
          <cell r="C234">
            <v>225</v>
          </cell>
          <cell r="D234" t="str">
            <v>225   OTIS</v>
          </cell>
        </row>
        <row r="235">
          <cell r="A235">
            <v>226</v>
          </cell>
          <cell r="B235" t="str">
            <v>OXFORD</v>
          </cell>
          <cell r="C235">
            <v>226</v>
          </cell>
          <cell r="D235" t="str">
            <v>226   OXFORD</v>
          </cell>
        </row>
        <row r="236">
          <cell r="A236">
            <v>227</v>
          </cell>
          <cell r="B236" t="str">
            <v>PALMER</v>
          </cell>
          <cell r="C236">
            <v>227</v>
          </cell>
          <cell r="D236" t="str">
            <v>227   PALMER</v>
          </cell>
        </row>
        <row r="237">
          <cell r="A237">
            <v>228</v>
          </cell>
          <cell r="B237" t="str">
            <v>PAXTON</v>
          </cell>
          <cell r="C237">
            <v>228</v>
          </cell>
          <cell r="D237" t="str">
            <v>228   PAXTON</v>
          </cell>
        </row>
        <row r="238">
          <cell r="A238">
            <v>229</v>
          </cell>
          <cell r="B238" t="str">
            <v>PEABODY</v>
          </cell>
          <cell r="C238">
            <v>229</v>
          </cell>
          <cell r="D238" t="str">
            <v>229   PEABODY</v>
          </cell>
        </row>
        <row r="239">
          <cell r="A239">
            <v>230</v>
          </cell>
          <cell r="B239" t="str">
            <v>PELHAM</v>
          </cell>
          <cell r="C239">
            <v>230</v>
          </cell>
          <cell r="D239" t="str">
            <v>230   PELHAM</v>
          </cell>
        </row>
        <row r="240">
          <cell r="A240">
            <v>231</v>
          </cell>
          <cell r="B240" t="str">
            <v>PEMBROKE</v>
          </cell>
          <cell r="C240">
            <v>231</v>
          </cell>
          <cell r="D240" t="str">
            <v>231   PEMBROKE</v>
          </cell>
        </row>
        <row r="241">
          <cell r="A241">
            <v>232</v>
          </cell>
          <cell r="B241" t="str">
            <v>PEPPERELL</v>
          </cell>
          <cell r="C241">
            <v>232</v>
          </cell>
          <cell r="D241" t="str">
            <v>232   PEPPERELL</v>
          </cell>
        </row>
        <row r="242">
          <cell r="A242">
            <v>233</v>
          </cell>
          <cell r="B242" t="str">
            <v>PERU</v>
          </cell>
          <cell r="C242">
            <v>233</v>
          </cell>
          <cell r="D242" t="str">
            <v>233   PERU</v>
          </cell>
        </row>
        <row r="243">
          <cell r="A243">
            <v>234</v>
          </cell>
          <cell r="B243" t="str">
            <v>PETERSHAM</v>
          </cell>
          <cell r="C243">
            <v>234</v>
          </cell>
          <cell r="D243" t="str">
            <v>234   PETERSHAM</v>
          </cell>
        </row>
        <row r="244">
          <cell r="A244">
            <v>235</v>
          </cell>
          <cell r="B244" t="str">
            <v>PHILLIPSTON</v>
          </cell>
          <cell r="C244">
            <v>235</v>
          </cell>
          <cell r="D244" t="str">
            <v>235   PHILLIPSTON</v>
          </cell>
        </row>
        <row r="245">
          <cell r="A245">
            <v>236</v>
          </cell>
          <cell r="B245" t="str">
            <v>PITTSFIELD</v>
          </cell>
          <cell r="C245">
            <v>236</v>
          </cell>
          <cell r="D245" t="str">
            <v>236   PITTSFIELD</v>
          </cell>
        </row>
        <row r="246">
          <cell r="A246">
            <v>237</v>
          </cell>
          <cell r="B246" t="str">
            <v>PLAINFIELD</v>
          </cell>
          <cell r="C246">
            <v>237</v>
          </cell>
          <cell r="D246" t="str">
            <v>237   PLAINFIELD</v>
          </cell>
        </row>
        <row r="247">
          <cell r="A247">
            <v>238</v>
          </cell>
          <cell r="B247" t="str">
            <v>PLAINVILLE</v>
          </cell>
          <cell r="C247">
            <v>238</v>
          </cell>
          <cell r="D247" t="str">
            <v>238   PLAINVILLE</v>
          </cell>
        </row>
        <row r="248">
          <cell r="A248">
            <v>239</v>
          </cell>
          <cell r="B248" t="str">
            <v>PLYMOUTH</v>
          </cell>
          <cell r="C248">
            <v>239</v>
          </cell>
          <cell r="D248" t="str">
            <v>239   PLYMOUTH</v>
          </cell>
        </row>
        <row r="249">
          <cell r="A249">
            <v>240</v>
          </cell>
          <cell r="B249" t="str">
            <v>PLYMPTON</v>
          </cell>
          <cell r="C249">
            <v>240</v>
          </cell>
          <cell r="D249" t="str">
            <v>240   PLYMPTON</v>
          </cell>
        </row>
        <row r="250">
          <cell r="A250">
            <v>241</v>
          </cell>
          <cell r="B250" t="str">
            <v>PRINCETON</v>
          </cell>
          <cell r="C250">
            <v>241</v>
          </cell>
          <cell r="D250" t="str">
            <v>241   PRINCETON</v>
          </cell>
        </row>
        <row r="251">
          <cell r="A251">
            <v>242</v>
          </cell>
          <cell r="B251" t="str">
            <v>PROVINCETOWN</v>
          </cell>
          <cell r="C251">
            <v>242</v>
          </cell>
          <cell r="D251" t="str">
            <v>242   PROVINCETOWN</v>
          </cell>
        </row>
        <row r="252">
          <cell r="A252">
            <v>243</v>
          </cell>
          <cell r="B252" t="str">
            <v>QUINCY</v>
          </cell>
          <cell r="C252">
            <v>243</v>
          </cell>
          <cell r="D252" t="str">
            <v>243   QUINCY</v>
          </cell>
        </row>
        <row r="253">
          <cell r="A253">
            <v>244</v>
          </cell>
          <cell r="B253" t="str">
            <v>RANDOLPH</v>
          </cell>
          <cell r="C253">
            <v>244</v>
          </cell>
          <cell r="D253" t="str">
            <v>244   RANDOLPH</v>
          </cell>
        </row>
        <row r="254">
          <cell r="A254">
            <v>245</v>
          </cell>
          <cell r="B254" t="str">
            <v>RAYNHAM</v>
          </cell>
          <cell r="C254">
            <v>245</v>
          </cell>
          <cell r="D254" t="str">
            <v>245   RAYNHAM</v>
          </cell>
        </row>
        <row r="255">
          <cell r="A255">
            <v>246</v>
          </cell>
          <cell r="B255" t="str">
            <v>READING</v>
          </cell>
          <cell r="C255">
            <v>246</v>
          </cell>
          <cell r="D255" t="str">
            <v>246   READING</v>
          </cell>
        </row>
        <row r="256">
          <cell r="A256">
            <v>247</v>
          </cell>
          <cell r="B256" t="str">
            <v>REHOBOTH</v>
          </cell>
          <cell r="C256">
            <v>247</v>
          </cell>
          <cell r="D256" t="str">
            <v>247   REHOBOTH</v>
          </cell>
        </row>
        <row r="257">
          <cell r="A257">
            <v>248</v>
          </cell>
          <cell r="B257" t="str">
            <v>REVERE</v>
          </cell>
          <cell r="C257">
            <v>248</v>
          </cell>
          <cell r="D257" t="str">
            <v>248   REVERE</v>
          </cell>
        </row>
        <row r="258">
          <cell r="A258">
            <v>249</v>
          </cell>
          <cell r="B258" t="str">
            <v>RICHMOND</v>
          </cell>
          <cell r="C258">
            <v>249</v>
          </cell>
          <cell r="D258" t="str">
            <v>249   RICHMOND</v>
          </cell>
        </row>
        <row r="259">
          <cell r="A259">
            <v>250</v>
          </cell>
          <cell r="B259" t="str">
            <v>ROCHESTER</v>
          </cell>
          <cell r="C259">
            <v>250</v>
          </cell>
          <cell r="D259" t="str">
            <v>250   ROCHESTER</v>
          </cell>
        </row>
        <row r="260">
          <cell r="A260">
            <v>251</v>
          </cell>
          <cell r="B260" t="str">
            <v>ROCKLAND</v>
          </cell>
          <cell r="C260">
            <v>251</v>
          </cell>
          <cell r="D260" t="str">
            <v>251   ROCKLAND</v>
          </cell>
        </row>
        <row r="261">
          <cell r="A261">
            <v>252</v>
          </cell>
          <cell r="B261" t="str">
            <v>ROCKPORT</v>
          </cell>
          <cell r="C261">
            <v>252</v>
          </cell>
          <cell r="D261" t="str">
            <v>252   ROCKPORT</v>
          </cell>
        </row>
        <row r="262">
          <cell r="A262">
            <v>253</v>
          </cell>
          <cell r="B262" t="str">
            <v>ROWE</v>
          </cell>
          <cell r="C262">
            <v>253</v>
          </cell>
          <cell r="D262" t="str">
            <v>253   ROWE</v>
          </cell>
        </row>
        <row r="263">
          <cell r="A263">
            <v>254</v>
          </cell>
          <cell r="B263" t="str">
            <v>ROWLEY</v>
          </cell>
          <cell r="C263">
            <v>254</v>
          </cell>
          <cell r="D263" t="str">
            <v>254   ROWLEY</v>
          </cell>
        </row>
        <row r="264">
          <cell r="A264">
            <v>255</v>
          </cell>
          <cell r="B264" t="str">
            <v>ROYALSTON</v>
          </cell>
          <cell r="C264">
            <v>255</v>
          </cell>
          <cell r="D264" t="str">
            <v>255   ROYALSTON</v>
          </cell>
        </row>
        <row r="265">
          <cell r="A265">
            <v>256</v>
          </cell>
          <cell r="B265" t="str">
            <v>RUSSELL</v>
          </cell>
          <cell r="C265">
            <v>256</v>
          </cell>
          <cell r="D265" t="str">
            <v>256   RUSSELL</v>
          </cell>
        </row>
        <row r="266">
          <cell r="A266">
            <v>257</v>
          </cell>
          <cell r="B266" t="str">
            <v>RUTLAND</v>
          </cell>
          <cell r="C266">
            <v>257</v>
          </cell>
          <cell r="D266" t="str">
            <v>257   RUTLAND</v>
          </cell>
        </row>
        <row r="267">
          <cell r="A267">
            <v>258</v>
          </cell>
          <cell r="B267" t="str">
            <v>SALEM</v>
          </cell>
          <cell r="C267">
            <v>258</v>
          </cell>
          <cell r="D267" t="str">
            <v>258   SALEM</v>
          </cell>
        </row>
        <row r="268">
          <cell r="A268">
            <v>259</v>
          </cell>
          <cell r="B268" t="str">
            <v>SALISBURY</v>
          </cell>
          <cell r="C268">
            <v>259</v>
          </cell>
          <cell r="D268" t="str">
            <v>259   SALISBURY</v>
          </cell>
        </row>
        <row r="269">
          <cell r="A269">
            <v>260</v>
          </cell>
          <cell r="B269" t="str">
            <v>SANDISFIELD</v>
          </cell>
          <cell r="C269">
            <v>260</v>
          </cell>
          <cell r="D269" t="str">
            <v>260   SANDISFIELD</v>
          </cell>
        </row>
        <row r="270">
          <cell r="A270">
            <v>261</v>
          </cell>
          <cell r="B270" t="str">
            <v>SANDWICH</v>
          </cell>
          <cell r="C270">
            <v>261</v>
          </cell>
          <cell r="D270" t="str">
            <v>261   SANDWICH</v>
          </cell>
        </row>
        <row r="271">
          <cell r="A271">
            <v>262</v>
          </cell>
          <cell r="B271" t="str">
            <v>SAUGUS</v>
          </cell>
          <cell r="C271">
            <v>262</v>
          </cell>
          <cell r="D271" t="str">
            <v>262   SAUGUS</v>
          </cell>
        </row>
        <row r="272">
          <cell r="A272">
            <v>263</v>
          </cell>
          <cell r="B272" t="str">
            <v>SAVOY</v>
          </cell>
          <cell r="C272">
            <v>263</v>
          </cell>
          <cell r="D272" t="str">
            <v>263   SAVOY</v>
          </cell>
        </row>
        <row r="273">
          <cell r="A273">
            <v>264</v>
          </cell>
          <cell r="B273" t="str">
            <v>SCITUATE</v>
          </cell>
          <cell r="C273">
            <v>264</v>
          </cell>
          <cell r="D273" t="str">
            <v>264   SCITUATE</v>
          </cell>
        </row>
        <row r="274">
          <cell r="A274">
            <v>265</v>
          </cell>
          <cell r="B274" t="str">
            <v>SEEKONK</v>
          </cell>
          <cell r="C274">
            <v>265</v>
          </cell>
          <cell r="D274" t="str">
            <v>265   SEEKONK</v>
          </cell>
        </row>
        <row r="275">
          <cell r="A275">
            <v>266</v>
          </cell>
          <cell r="B275" t="str">
            <v>SHARON</v>
          </cell>
          <cell r="C275">
            <v>266</v>
          </cell>
          <cell r="D275" t="str">
            <v>266   SHARON</v>
          </cell>
        </row>
        <row r="276">
          <cell r="A276">
            <v>267</v>
          </cell>
          <cell r="B276" t="str">
            <v>SHEFFIELD</v>
          </cell>
          <cell r="C276">
            <v>267</v>
          </cell>
          <cell r="D276" t="str">
            <v>267   SHEFFIELD</v>
          </cell>
        </row>
        <row r="277">
          <cell r="A277">
            <v>268</v>
          </cell>
          <cell r="B277" t="str">
            <v>SHELBURNE</v>
          </cell>
          <cell r="C277">
            <v>268</v>
          </cell>
          <cell r="D277" t="str">
            <v>268   SHELBURNE</v>
          </cell>
        </row>
        <row r="278">
          <cell r="A278">
            <v>269</v>
          </cell>
          <cell r="B278" t="str">
            <v>SHERBORN</v>
          </cell>
          <cell r="C278">
            <v>269</v>
          </cell>
          <cell r="D278" t="str">
            <v>269   SHERBORN</v>
          </cell>
        </row>
        <row r="279">
          <cell r="A279">
            <v>270</v>
          </cell>
          <cell r="B279" t="str">
            <v>SHIRLEY</v>
          </cell>
          <cell r="C279">
            <v>270</v>
          </cell>
          <cell r="D279" t="str">
            <v>270   SHIRLEY</v>
          </cell>
        </row>
        <row r="280">
          <cell r="A280">
            <v>271</v>
          </cell>
          <cell r="B280" t="str">
            <v>SHREWSBURY</v>
          </cell>
          <cell r="C280">
            <v>271</v>
          </cell>
          <cell r="D280" t="str">
            <v>271   SHREWSBURY</v>
          </cell>
        </row>
        <row r="281">
          <cell r="A281">
            <v>272</v>
          </cell>
          <cell r="B281" t="str">
            <v>SHUTESBURY</v>
          </cell>
          <cell r="C281">
            <v>272</v>
          </cell>
          <cell r="D281" t="str">
            <v>272   SHUTESBURY</v>
          </cell>
        </row>
        <row r="282">
          <cell r="A282">
            <v>273</v>
          </cell>
          <cell r="B282" t="str">
            <v>SOMERSET</v>
          </cell>
          <cell r="C282">
            <v>273</v>
          </cell>
          <cell r="D282" t="str">
            <v>273   SOMERSET</v>
          </cell>
        </row>
        <row r="283">
          <cell r="A283">
            <v>274</v>
          </cell>
          <cell r="B283" t="str">
            <v>SOMERVILLE</v>
          </cell>
          <cell r="C283">
            <v>274</v>
          </cell>
          <cell r="D283" t="str">
            <v>274   SOMERVILLE</v>
          </cell>
        </row>
        <row r="284">
          <cell r="A284">
            <v>275</v>
          </cell>
          <cell r="B284" t="str">
            <v>SOUTHAMPTON</v>
          </cell>
          <cell r="C284">
            <v>275</v>
          </cell>
          <cell r="D284" t="str">
            <v>275   SOUTHAMPTON</v>
          </cell>
        </row>
        <row r="285">
          <cell r="A285">
            <v>276</v>
          </cell>
          <cell r="B285" t="str">
            <v>SOUTHBOROUGH</v>
          </cell>
          <cell r="C285">
            <v>276</v>
          </cell>
          <cell r="D285" t="str">
            <v>276   SOUTHBOROUGH</v>
          </cell>
        </row>
        <row r="286">
          <cell r="A286">
            <v>277</v>
          </cell>
          <cell r="B286" t="str">
            <v>SOUTHBRIDGE</v>
          </cell>
          <cell r="C286">
            <v>277</v>
          </cell>
          <cell r="D286" t="str">
            <v>277   SOUTHBRIDGE</v>
          </cell>
        </row>
        <row r="287">
          <cell r="A287">
            <v>278</v>
          </cell>
          <cell r="B287" t="str">
            <v>SOUTH HADLEY</v>
          </cell>
          <cell r="C287">
            <v>278</v>
          </cell>
          <cell r="D287" t="str">
            <v>278   SOUTH HADLEY</v>
          </cell>
        </row>
        <row r="288">
          <cell r="A288">
            <v>279</v>
          </cell>
          <cell r="B288" t="str">
            <v>SOUTHWICK</v>
          </cell>
          <cell r="C288">
            <v>279</v>
          </cell>
          <cell r="D288" t="str">
            <v>279   SOUTHWICK</v>
          </cell>
        </row>
        <row r="289">
          <cell r="A289">
            <v>280</v>
          </cell>
          <cell r="B289" t="str">
            <v>SPENCER</v>
          </cell>
          <cell r="C289">
            <v>280</v>
          </cell>
          <cell r="D289" t="str">
            <v>280   SPENCER</v>
          </cell>
        </row>
        <row r="290">
          <cell r="A290">
            <v>281</v>
          </cell>
          <cell r="B290" t="str">
            <v>SPRINGFIELD</v>
          </cell>
          <cell r="C290">
            <v>281</v>
          </cell>
          <cell r="D290" t="str">
            <v>281   SPRINGFIELD</v>
          </cell>
        </row>
        <row r="291">
          <cell r="A291">
            <v>282</v>
          </cell>
          <cell r="B291" t="str">
            <v>STERLING</v>
          </cell>
          <cell r="C291">
            <v>282</v>
          </cell>
          <cell r="D291" t="str">
            <v>282   STERLING</v>
          </cell>
        </row>
        <row r="292">
          <cell r="A292">
            <v>283</v>
          </cell>
          <cell r="B292" t="str">
            <v>STOCKBRIDGE</v>
          </cell>
          <cell r="C292">
            <v>283</v>
          </cell>
          <cell r="D292" t="str">
            <v>283   STOCKBRIDGE</v>
          </cell>
        </row>
        <row r="293">
          <cell r="A293">
            <v>284</v>
          </cell>
          <cell r="B293" t="str">
            <v>STONEHAM</v>
          </cell>
          <cell r="C293">
            <v>284</v>
          </cell>
          <cell r="D293" t="str">
            <v>284   STONEHAM</v>
          </cell>
        </row>
        <row r="294">
          <cell r="A294">
            <v>285</v>
          </cell>
          <cell r="B294" t="str">
            <v>STOUGHTON</v>
          </cell>
          <cell r="C294">
            <v>285</v>
          </cell>
          <cell r="D294" t="str">
            <v>285   STOUGHTON</v>
          </cell>
        </row>
        <row r="295">
          <cell r="A295">
            <v>286</v>
          </cell>
          <cell r="B295" t="str">
            <v>STOW</v>
          </cell>
          <cell r="C295">
            <v>286</v>
          </cell>
          <cell r="D295" t="str">
            <v>286   STOW</v>
          </cell>
        </row>
        <row r="296">
          <cell r="A296">
            <v>287</v>
          </cell>
          <cell r="B296" t="str">
            <v>STURBRIDGE</v>
          </cell>
          <cell r="C296">
            <v>287</v>
          </cell>
          <cell r="D296" t="str">
            <v>287   STURBRIDGE</v>
          </cell>
        </row>
        <row r="297">
          <cell r="A297">
            <v>288</v>
          </cell>
          <cell r="B297" t="str">
            <v>SUDBURY</v>
          </cell>
          <cell r="C297">
            <v>288</v>
          </cell>
          <cell r="D297" t="str">
            <v>288   SUDBURY</v>
          </cell>
        </row>
        <row r="298">
          <cell r="A298">
            <v>289</v>
          </cell>
          <cell r="B298" t="str">
            <v>SUNDERLAND</v>
          </cell>
          <cell r="C298">
            <v>289</v>
          </cell>
          <cell r="D298" t="str">
            <v>289   SUNDERLAND</v>
          </cell>
        </row>
        <row r="299">
          <cell r="A299">
            <v>290</v>
          </cell>
          <cell r="B299" t="str">
            <v>SUTTON</v>
          </cell>
          <cell r="C299">
            <v>290</v>
          </cell>
          <cell r="D299" t="str">
            <v>290   SUTTON</v>
          </cell>
        </row>
        <row r="300">
          <cell r="A300">
            <v>291</v>
          </cell>
          <cell r="B300" t="str">
            <v>SWAMPSCOTT</v>
          </cell>
          <cell r="C300">
            <v>291</v>
          </cell>
          <cell r="D300" t="str">
            <v>291   SWAMPSCOTT</v>
          </cell>
        </row>
        <row r="301">
          <cell r="A301">
            <v>292</v>
          </cell>
          <cell r="B301" t="str">
            <v>SWANSEA</v>
          </cell>
          <cell r="C301">
            <v>292</v>
          </cell>
          <cell r="D301" t="str">
            <v>292   SWANSEA</v>
          </cell>
        </row>
        <row r="302">
          <cell r="A302">
            <v>293</v>
          </cell>
          <cell r="B302" t="str">
            <v>TAUNTON</v>
          </cell>
          <cell r="C302">
            <v>293</v>
          </cell>
          <cell r="D302" t="str">
            <v>293   TAUNTON</v>
          </cell>
        </row>
        <row r="303">
          <cell r="A303">
            <v>294</v>
          </cell>
          <cell r="B303" t="str">
            <v>TEMPLETON</v>
          </cell>
          <cell r="C303">
            <v>294</v>
          </cell>
          <cell r="D303" t="str">
            <v>294   TEMPLETON</v>
          </cell>
        </row>
        <row r="304">
          <cell r="A304">
            <v>295</v>
          </cell>
          <cell r="B304" t="str">
            <v>TEWKSBURY</v>
          </cell>
          <cell r="C304">
            <v>295</v>
          </cell>
          <cell r="D304" t="str">
            <v>295   TEWKSBURY</v>
          </cell>
        </row>
        <row r="305">
          <cell r="A305">
            <v>296</v>
          </cell>
          <cell r="B305" t="str">
            <v>TISBURY</v>
          </cell>
          <cell r="C305">
            <v>296</v>
          </cell>
          <cell r="D305" t="str">
            <v>296   TISBURY</v>
          </cell>
        </row>
        <row r="306">
          <cell r="A306">
            <v>297</v>
          </cell>
          <cell r="B306" t="str">
            <v>TOLLAND</v>
          </cell>
          <cell r="C306">
            <v>297</v>
          </cell>
          <cell r="D306" t="str">
            <v>297   TOLLAND</v>
          </cell>
        </row>
        <row r="307">
          <cell r="A307">
            <v>298</v>
          </cell>
          <cell r="B307" t="str">
            <v>TOPSFIELD</v>
          </cell>
          <cell r="C307">
            <v>298</v>
          </cell>
          <cell r="D307" t="str">
            <v>298   TOPSFIELD</v>
          </cell>
        </row>
        <row r="308">
          <cell r="A308">
            <v>299</v>
          </cell>
          <cell r="B308" t="str">
            <v>TOWNSEND</v>
          </cell>
          <cell r="C308">
            <v>299</v>
          </cell>
          <cell r="D308" t="str">
            <v>299   TOWNSEND</v>
          </cell>
        </row>
        <row r="309">
          <cell r="A309">
            <v>300</v>
          </cell>
          <cell r="B309" t="str">
            <v>TRURO</v>
          </cell>
          <cell r="C309">
            <v>300</v>
          </cell>
          <cell r="D309" t="str">
            <v>300   TRURO</v>
          </cell>
        </row>
        <row r="310">
          <cell r="A310">
            <v>301</v>
          </cell>
          <cell r="B310" t="str">
            <v>TYNGSBOROUGH</v>
          </cell>
          <cell r="C310">
            <v>301</v>
          </cell>
          <cell r="D310" t="str">
            <v>301   TYNGSBOROUGH</v>
          </cell>
        </row>
        <row r="311">
          <cell r="A311">
            <v>302</v>
          </cell>
          <cell r="B311" t="str">
            <v>TYRINGHAM</v>
          </cell>
          <cell r="C311">
            <v>302</v>
          </cell>
          <cell r="D311" t="str">
            <v>302   TYRINGHAM</v>
          </cell>
        </row>
        <row r="312">
          <cell r="A312">
            <v>303</v>
          </cell>
          <cell r="B312" t="str">
            <v>UPTON</v>
          </cell>
          <cell r="C312">
            <v>303</v>
          </cell>
          <cell r="D312" t="str">
            <v>303   UPTON</v>
          </cell>
        </row>
        <row r="313">
          <cell r="A313">
            <v>304</v>
          </cell>
          <cell r="B313" t="str">
            <v>UXBRIDGE</v>
          </cell>
          <cell r="C313">
            <v>304</v>
          </cell>
          <cell r="D313" t="str">
            <v>304   UXBRIDGE</v>
          </cell>
        </row>
        <row r="314">
          <cell r="A314">
            <v>305</v>
          </cell>
          <cell r="B314" t="str">
            <v>WAKEFIELD</v>
          </cell>
          <cell r="C314">
            <v>305</v>
          </cell>
          <cell r="D314" t="str">
            <v>305   WAKEFIELD</v>
          </cell>
        </row>
        <row r="315">
          <cell r="A315">
            <v>306</v>
          </cell>
          <cell r="B315" t="str">
            <v>WALES</v>
          </cell>
          <cell r="C315">
            <v>306</v>
          </cell>
          <cell r="D315" t="str">
            <v>306   WALES</v>
          </cell>
        </row>
        <row r="316">
          <cell r="A316">
            <v>307</v>
          </cell>
          <cell r="B316" t="str">
            <v>WALPOLE</v>
          </cell>
          <cell r="C316">
            <v>307</v>
          </cell>
          <cell r="D316" t="str">
            <v>307   WALPOLE</v>
          </cell>
        </row>
        <row r="317">
          <cell r="A317">
            <v>308</v>
          </cell>
          <cell r="B317" t="str">
            <v>WALTHAM</v>
          </cell>
          <cell r="C317">
            <v>308</v>
          </cell>
          <cell r="D317" t="str">
            <v>308   WALTHAM</v>
          </cell>
        </row>
        <row r="318">
          <cell r="A318">
            <v>309</v>
          </cell>
          <cell r="B318" t="str">
            <v>WARE</v>
          </cell>
          <cell r="C318">
            <v>309</v>
          </cell>
          <cell r="D318" t="str">
            <v>309   WARE</v>
          </cell>
        </row>
        <row r="319">
          <cell r="A319">
            <v>310</v>
          </cell>
          <cell r="B319" t="str">
            <v>WAREHAM</v>
          </cell>
          <cell r="C319">
            <v>310</v>
          </cell>
          <cell r="D319" t="str">
            <v>310   WAREHAM</v>
          </cell>
        </row>
        <row r="320">
          <cell r="A320">
            <v>311</v>
          </cell>
          <cell r="B320" t="str">
            <v>WARREN</v>
          </cell>
          <cell r="C320">
            <v>311</v>
          </cell>
          <cell r="D320" t="str">
            <v>311   WARREN</v>
          </cell>
        </row>
        <row r="321">
          <cell r="A321">
            <v>312</v>
          </cell>
          <cell r="B321" t="str">
            <v>WARWICK</v>
          </cell>
          <cell r="C321">
            <v>312</v>
          </cell>
          <cell r="D321" t="str">
            <v>312   WARWICK</v>
          </cell>
        </row>
        <row r="322">
          <cell r="A322">
            <v>313</v>
          </cell>
          <cell r="B322" t="str">
            <v>WASHINGTON</v>
          </cell>
          <cell r="C322">
            <v>313</v>
          </cell>
          <cell r="D322" t="str">
            <v>313   WASHINGTON</v>
          </cell>
        </row>
        <row r="323">
          <cell r="A323">
            <v>314</v>
          </cell>
          <cell r="B323" t="str">
            <v>WATERTOWN</v>
          </cell>
          <cell r="C323">
            <v>314</v>
          </cell>
          <cell r="D323" t="str">
            <v>314   WATERTOWN</v>
          </cell>
        </row>
        <row r="324">
          <cell r="A324">
            <v>315</v>
          </cell>
          <cell r="B324" t="str">
            <v>WAYLAND</v>
          </cell>
          <cell r="C324">
            <v>315</v>
          </cell>
          <cell r="D324" t="str">
            <v>315   WAYLAND</v>
          </cell>
        </row>
        <row r="325">
          <cell r="A325">
            <v>316</v>
          </cell>
          <cell r="B325" t="str">
            <v>WEBSTER</v>
          </cell>
          <cell r="C325">
            <v>316</v>
          </cell>
          <cell r="D325" t="str">
            <v>316   WEBSTER</v>
          </cell>
        </row>
        <row r="326">
          <cell r="A326">
            <v>317</v>
          </cell>
          <cell r="B326" t="str">
            <v>WELLESLEY</v>
          </cell>
          <cell r="C326">
            <v>317</v>
          </cell>
          <cell r="D326" t="str">
            <v>317   WELLESLEY</v>
          </cell>
        </row>
        <row r="327">
          <cell r="A327">
            <v>318</v>
          </cell>
          <cell r="B327" t="str">
            <v>WELLFLEET</v>
          </cell>
          <cell r="C327">
            <v>318</v>
          </cell>
          <cell r="D327" t="str">
            <v>318   WELLFLEET</v>
          </cell>
        </row>
        <row r="328">
          <cell r="A328">
            <v>319</v>
          </cell>
          <cell r="B328" t="str">
            <v>WENDELL</v>
          </cell>
          <cell r="C328">
            <v>319</v>
          </cell>
          <cell r="D328" t="str">
            <v>319   WENDELL</v>
          </cell>
        </row>
        <row r="329">
          <cell r="A329">
            <v>320</v>
          </cell>
          <cell r="B329" t="str">
            <v>WENHAM</v>
          </cell>
          <cell r="C329">
            <v>320</v>
          </cell>
          <cell r="D329" t="str">
            <v>320   WENHAM</v>
          </cell>
        </row>
        <row r="330">
          <cell r="A330">
            <v>321</v>
          </cell>
          <cell r="B330" t="str">
            <v>WESTBOROUGH</v>
          </cell>
          <cell r="C330">
            <v>321</v>
          </cell>
          <cell r="D330" t="str">
            <v>321   WESTBOROUGH</v>
          </cell>
        </row>
        <row r="331">
          <cell r="A331">
            <v>322</v>
          </cell>
          <cell r="B331" t="str">
            <v>WEST BOYLSTON</v>
          </cell>
          <cell r="C331">
            <v>322</v>
          </cell>
          <cell r="D331" t="str">
            <v>322   WEST BOYLSTON</v>
          </cell>
        </row>
        <row r="332">
          <cell r="A332">
            <v>323</v>
          </cell>
          <cell r="B332" t="str">
            <v>WEST BRIDGEWATER</v>
          </cell>
          <cell r="C332">
            <v>323</v>
          </cell>
          <cell r="D332" t="str">
            <v>323   WEST BRIDGEWATER</v>
          </cell>
        </row>
        <row r="333">
          <cell r="A333">
            <v>324</v>
          </cell>
          <cell r="B333" t="str">
            <v>WEST BROOKFIELD</v>
          </cell>
          <cell r="C333">
            <v>324</v>
          </cell>
          <cell r="D333" t="str">
            <v>324   WEST BROOKFIELD</v>
          </cell>
        </row>
        <row r="334">
          <cell r="A334">
            <v>325</v>
          </cell>
          <cell r="B334" t="str">
            <v>WESTFIELD</v>
          </cell>
          <cell r="C334">
            <v>325</v>
          </cell>
          <cell r="D334" t="str">
            <v>325   WESTFIELD</v>
          </cell>
        </row>
        <row r="335">
          <cell r="A335">
            <v>326</v>
          </cell>
          <cell r="B335" t="str">
            <v>WESTFORD</v>
          </cell>
          <cell r="C335">
            <v>326</v>
          </cell>
          <cell r="D335" t="str">
            <v>326   WESTFORD</v>
          </cell>
        </row>
        <row r="336">
          <cell r="A336">
            <v>327</v>
          </cell>
          <cell r="B336" t="str">
            <v>WESTHAMPTON</v>
          </cell>
          <cell r="C336">
            <v>327</v>
          </cell>
          <cell r="D336" t="str">
            <v>327   WESTHAMPTON</v>
          </cell>
        </row>
        <row r="337">
          <cell r="A337">
            <v>328</v>
          </cell>
          <cell r="B337" t="str">
            <v>WESTMINSTER</v>
          </cell>
          <cell r="C337">
            <v>328</v>
          </cell>
          <cell r="D337" t="str">
            <v>328   WESTMINSTER</v>
          </cell>
        </row>
        <row r="338">
          <cell r="A338">
            <v>329</v>
          </cell>
          <cell r="B338" t="str">
            <v>WEST NEWBURY</v>
          </cell>
          <cell r="C338">
            <v>329</v>
          </cell>
          <cell r="D338" t="str">
            <v>329   WEST NEWBURY</v>
          </cell>
        </row>
        <row r="339">
          <cell r="A339">
            <v>330</v>
          </cell>
          <cell r="B339" t="str">
            <v>WESTON</v>
          </cell>
          <cell r="C339">
            <v>330</v>
          </cell>
          <cell r="D339" t="str">
            <v>330   WESTON</v>
          </cell>
        </row>
        <row r="340">
          <cell r="A340">
            <v>331</v>
          </cell>
          <cell r="B340" t="str">
            <v>WESTPORT</v>
          </cell>
          <cell r="C340">
            <v>331</v>
          </cell>
          <cell r="D340" t="str">
            <v>331   WESTPORT</v>
          </cell>
        </row>
        <row r="341">
          <cell r="A341">
            <v>332</v>
          </cell>
          <cell r="B341" t="str">
            <v>WEST SPRINGFIELD</v>
          </cell>
          <cell r="C341">
            <v>332</v>
          </cell>
          <cell r="D341" t="str">
            <v>332   WEST SPRINGFIELD</v>
          </cell>
        </row>
        <row r="342">
          <cell r="A342">
            <v>333</v>
          </cell>
          <cell r="B342" t="str">
            <v>WEST STOCKBRIDGE</v>
          </cell>
          <cell r="C342">
            <v>333</v>
          </cell>
          <cell r="D342" t="str">
            <v>333   WEST STOCKBRIDGE</v>
          </cell>
        </row>
        <row r="343">
          <cell r="A343">
            <v>334</v>
          </cell>
          <cell r="B343" t="str">
            <v>WEST TISBURY</v>
          </cell>
          <cell r="C343">
            <v>334</v>
          </cell>
          <cell r="D343" t="str">
            <v>334   WEST TISBURY</v>
          </cell>
        </row>
        <row r="344">
          <cell r="A344">
            <v>335</v>
          </cell>
          <cell r="B344" t="str">
            <v>WESTWOOD</v>
          </cell>
          <cell r="C344">
            <v>335</v>
          </cell>
          <cell r="D344" t="str">
            <v>335   WESTWOOD</v>
          </cell>
        </row>
        <row r="345">
          <cell r="A345">
            <v>336</v>
          </cell>
          <cell r="B345" t="str">
            <v>WEYMOUTH</v>
          </cell>
          <cell r="C345">
            <v>336</v>
          </cell>
          <cell r="D345" t="str">
            <v>336   WEYMOUTH</v>
          </cell>
        </row>
        <row r="346">
          <cell r="A346">
            <v>337</v>
          </cell>
          <cell r="B346" t="str">
            <v>WHATELY</v>
          </cell>
          <cell r="C346">
            <v>337</v>
          </cell>
          <cell r="D346" t="str">
            <v>337   WHATELY</v>
          </cell>
        </row>
        <row r="347">
          <cell r="A347">
            <v>338</v>
          </cell>
          <cell r="B347" t="str">
            <v>WHITMAN</v>
          </cell>
          <cell r="C347">
            <v>338</v>
          </cell>
          <cell r="D347" t="str">
            <v>338   WHITMAN</v>
          </cell>
        </row>
        <row r="348">
          <cell r="A348">
            <v>339</v>
          </cell>
          <cell r="B348" t="str">
            <v>WILBRAHAM</v>
          </cell>
          <cell r="C348">
            <v>339</v>
          </cell>
          <cell r="D348" t="str">
            <v>339   WILBRAHAM</v>
          </cell>
        </row>
        <row r="349">
          <cell r="A349">
            <v>340</v>
          </cell>
          <cell r="B349" t="str">
            <v>WILLIAMSBURG</v>
          </cell>
          <cell r="C349">
            <v>340</v>
          </cell>
          <cell r="D349" t="str">
            <v>340   WILLIAMSBURG</v>
          </cell>
        </row>
        <row r="350">
          <cell r="A350">
            <v>341</v>
          </cell>
          <cell r="B350" t="str">
            <v>WILLIAMSTOWN</v>
          </cell>
          <cell r="C350">
            <v>341</v>
          </cell>
          <cell r="D350" t="str">
            <v>341   WILLIAMSTOWN</v>
          </cell>
        </row>
        <row r="351">
          <cell r="A351">
            <v>342</v>
          </cell>
          <cell r="B351" t="str">
            <v>WILMINGTON</v>
          </cell>
          <cell r="C351">
            <v>342</v>
          </cell>
          <cell r="D351" t="str">
            <v>342   WILMINGTON</v>
          </cell>
        </row>
        <row r="352">
          <cell r="A352">
            <v>343</v>
          </cell>
          <cell r="B352" t="str">
            <v>WINCHENDON</v>
          </cell>
          <cell r="C352">
            <v>343</v>
          </cell>
          <cell r="D352" t="str">
            <v>343   WINCHENDON</v>
          </cell>
        </row>
        <row r="353">
          <cell r="A353">
            <v>344</v>
          </cell>
          <cell r="B353" t="str">
            <v>WINCHESTER</v>
          </cell>
          <cell r="C353">
            <v>344</v>
          </cell>
          <cell r="D353" t="str">
            <v>344   WINCHESTER</v>
          </cell>
        </row>
        <row r="354">
          <cell r="A354">
            <v>345</v>
          </cell>
          <cell r="B354" t="str">
            <v>WINDSOR</v>
          </cell>
          <cell r="C354">
            <v>345</v>
          </cell>
          <cell r="D354" t="str">
            <v>345   WINDSOR</v>
          </cell>
        </row>
        <row r="355">
          <cell r="A355">
            <v>346</v>
          </cell>
          <cell r="B355" t="str">
            <v>WINTHROP</v>
          </cell>
          <cell r="C355">
            <v>346</v>
          </cell>
          <cell r="D355" t="str">
            <v>346   WINTHROP</v>
          </cell>
        </row>
        <row r="356">
          <cell r="A356">
            <v>347</v>
          </cell>
          <cell r="B356" t="str">
            <v>WOBURN</v>
          </cell>
          <cell r="C356">
            <v>347</v>
          </cell>
          <cell r="D356" t="str">
            <v>347   WOBURN</v>
          </cell>
        </row>
        <row r="357">
          <cell r="A357">
            <v>348</v>
          </cell>
          <cell r="B357" t="str">
            <v>WORCESTER</v>
          </cell>
          <cell r="C357">
            <v>348</v>
          </cell>
          <cell r="D357" t="str">
            <v>348   WORCESTER</v>
          </cell>
        </row>
        <row r="358">
          <cell r="A358">
            <v>349</v>
          </cell>
          <cell r="B358" t="str">
            <v>WORTHINGTON</v>
          </cell>
          <cell r="C358">
            <v>349</v>
          </cell>
          <cell r="D358" t="str">
            <v>349   WORTHINGTON</v>
          </cell>
        </row>
        <row r="359">
          <cell r="A359">
            <v>350</v>
          </cell>
          <cell r="B359" t="str">
            <v>WRENTHAM</v>
          </cell>
          <cell r="C359">
            <v>350</v>
          </cell>
          <cell r="D359" t="str">
            <v>350   WRENTHAM</v>
          </cell>
        </row>
        <row r="360">
          <cell r="A360">
            <v>351</v>
          </cell>
          <cell r="B360" t="str">
            <v>YARMOUTH</v>
          </cell>
          <cell r="C360">
            <v>351</v>
          </cell>
          <cell r="D360" t="str">
            <v>351   YARMOUTH</v>
          </cell>
        </row>
        <row r="361">
          <cell r="A361">
            <v>352</v>
          </cell>
          <cell r="B361" t="str">
            <v>DEVENS</v>
          </cell>
          <cell r="C361">
            <v>352</v>
          </cell>
          <cell r="D361" t="str">
            <v>352   DEVENS</v>
          </cell>
        </row>
        <row r="362">
          <cell r="A362">
            <v>353</v>
          </cell>
          <cell r="B362" t="str">
            <v>SOUTHFIELD</v>
          </cell>
          <cell r="C362">
            <v>353</v>
          </cell>
          <cell r="D362" t="str">
            <v>353   SOUTHFIELD</v>
          </cell>
        </row>
        <row r="363">
          <cell r="A363">
            <v>354</v>
          </cell>
          <cell r="B363" t="str">
            <v>NORTHAMPTON SMITH</v>
          </cell>
          <cell r="C363">
            <v>406</v>
          </cell>
          <cell r="D363" t="str">
            <v>406   NORTHAMPTON SMITH</v>
          </cell>
        </row>
        <row r="364">
          <cell r="A364">
            <v>355</v>
          </cell>
          <cell r="B364" t="str">
            <v>ACTON BOXBOROUGH</v>
          </cell>
          <cell r="C364">
            <v>600</v>
          </cell>
          <cell r="D364" t="str">
            <v>600   ACTON BOXBOROUGH</v>
          </cell>
        </row>
        <row r="365">
          <cell r="A365">
            <v>356</v>
          </cell>
          <cell r="B365" t="str">
            <v>ADAMS CHESHIRE</v>
          </cell>
          <cell r="C365">
            <v>603</v>
          </cell>
          <cell r="D365" t="str">
            <v>603   ADAMS CHESHIRE</v>
          </cell>
        </row>
        <row r="366">
          <cell r="A366">
            <v>357</v>
          </cell>
          <cell r="B366" t="str">
            <v>AMHERST PELHAM</v>
          </cell>
          <cell r="C366">
            <v>605</v>
          </cell>
          <cell r="D366" t="str">
            <v>605   AMHERST PELHAM</v>
          </cell>
        </row>
        <row r="367">
          <cell r="A367">
            <v>358</v>
          </cell>
          <cell r="B367" t="str">
            <v>ASHBURNHAM WESTMINSTER</v>
          </cell>
          <cell r="C367">
            <v>610</v>
          </cell>
          <cell r="D367" t="str">
            <v>610   ASHBURNHAM WESTMINSTER</v>
          </cell>
        </row>
        <row r="368">
          <cell r="A368">
            <v>359</v>
          </cell>
          <cell r="B368" t="str">
            <v>ATHOL ROYALSTON</v>
          </cell>
          <cell r="C368">
            <v>615</v>
          </cell>
          <cell r="D368" t="str">
            <v>615   ATHOL ROYALSTON</v>
          </cell>
        </row>
        <row r="369">
          <cell r="A369">
            <v>360</v>
          </cell>
          <cell r="B369" t="str">
            <v>AYER SHIRLEY</v>
          </cell>
          <cell r="C369">
            <v>616</v>
          </cell>
          <cell r="D369" t="str">
            <v>616   AYER SHIRLEY</v>
          </cell>
        </row>
        <row r="370">
          <cell r="A370">
            <v>361</v>
          </cell>
          <cell r="B370" t="str">
            <v>BERKSHIRE HILLS</v>
          </cell>
          <cell r="C370">
            <v>618</v>
          </cell>
          <cell r="D370" t="str">
            <v>618   BERKSHIRE HILLS</v>
          </cell>
        </row>
        <row r="371">
          <cell r="A371">
            <v>362</v>
          </cell>
          <cell r="B371" t="str">
            <v>BERLIN BOYLSTON</v>
          </cell>
          <cell r="C371">
            <v>620</v>
          </cell>
          <cell r="D371" t="str">
            <v>620   BERLIN BOYLSTON</v>
          </cell>
        </row>
        <row r="372">
          <cell r="A372">
            <v>363</v>
          </cell>
          <cell r="B372" t="str">
            <v>BLACKSTONE MILLVILLE</v>
          </cell>
          <cell r="C372">
            <v>622</v>
          </cell>
          <cell r="D372" t="str">
            <v>622   BLACKSTONE MILLVILLE</v>
          </cell>
        </row>
        <row r="373">
          <cell r="A373">
            <v>364</v>
          </cell>
          <cell r="B373" t="str">
            <v>BRIDGEWATER RAYNHAM</v>
          </cell>
          <cell r="C373">
            <v>625</v>
          </cell>
          <cell r="D373" t="str">
            <v>625   BRIDGEWATER RAYNHAM</v>
          </cell>
        </row>
        <row r="374">
          <cell r="A374">
            <v>365</v>
          </cell>
          <cell r="B374" t="str">
            <v>CHESTERFIELD GOSHEN</v>
          </cell>
          <cell r="C374">
            <v>632</v>
          </cell>
          <cell r="D374" t="str">
            <v>632   CHESTERFIELD GOSHEN</v>
          </cell>
        </row>
        <row r="375">
          <cell r="A375">
            <v>366</v>
          </cell>
          <cell r="B375" t="str">
            <v>CENTRAL BERKSHIRE</v>
          </cell>
          <cell r="C375">
            <v>635</v>
          </cell>
          <cell r="D375" t="str">
            <v>635   CENTRAL BERKSHIRE</v>
          </cell>
        </row>
        <row r="376">
          <cell r="A376">
            <v>367</v>
          </cell>
          <cell r="B376" t="str">
            <v>CONCORD CARLISLE</v>
          </cell>
          <cell r="C376">
            <v>640</v>
          </cell>
          <cell r="D376" t="str">
            <v>640   CONCORD CARLISLE</v>
          </cell>
        </row>
        <row r="377">
          <cell r="A377">
            <v>368</v>
          </cell>
          <cell r="B377" t="str">
            <v>DENNIS YARMOUTH</v>
          </cell>
          <cell r="C377">
            <v>645</v>
          </cell>
          <cell r="D377" t="str">
            <v>645   DENNIS YARMOUTH</v>
          </cell>
        </row>
        <row r="378">
          <cell r="A378">
            <v>369</v>
          </cell>
          <cell r="B378" t="str">
            <v>DIGHTON REHOBOTH</v>
          </cell>
          <cell r="C378">
            <v>650</v>
          </cell>
          <cell r="D378" t="str">
            <v>650   DIGHTON REHOBOTH</v>
          </cell>
        </row>
        <row r="379">
          <cell r="A379">
            <v>370</v>
          </cell>
          <cell r="B379" t="str">
            <v>DOVER SHERBORN</v>
          </cell>
          <cell r="C379">
            <v>655</v>
          </cell>
          <cell r="D379" t="str">
            <v>655   DOVER SHERBORN</v>
          </cell>
        </row>
        <row r="380">
          <cell r="A380">
            <v>371</v>
          </cell>
          <cell r="B380" t="str">
            <v>DUDLEY CHARLTON</v>
          </cell>
          <cell r="C380">
            <v>658</v>
          </cell>
          <cell r="D380" t="str">
            <v>658   DUDLEY CHARLTON</v>
          </cell>
        </row>
        <row r="381">
          <cell r="A381">
            <v>372</v>
          </cell>
          <cell r="B381" t="str">
            <v>NAUSET</v>
          </cell>
          <cell r="C381">
            <v>660</v>
          </cell>
          <cell r="D381" t="str">
            <v>660   NAUSET</v>
          </cell>
        </row>
        <row r="382">
          <cell r="A382">
            <v>373</v>
          </cell>
          <cell r="B382" t="str">
            <v>FARMINGTON RIVER</v>
          </cell>
          <cell r="C382">
            <v>662</v>
          </cell>
          <cell r="D382" t="str">
            <v>662   FARMINGTON RIVER</v>
          </cell>
        </row>
        <row r="383">
          <cell r="A383">
            <v>374</v>
          </cell>
          <cell r="B383" t="str">
            <v>FREETOWN LAKEVILLE</v>
          </cell>
          <cell r="C383">
            <v>665</v>
          </cell>
          <cell r="D383" t="str">
            <v>665   FREETOWN LAKEVILLE</v>
          </cell>
        </row>
        <row r="384">
          <cell r="A384">
            <v>375</v>
          </cell>
          <cell r="B384" t="str">
            <v>FRONTIER</v>
          </cell>
          <cell r="C384">
            <v>670</v>
          </cell>
          <cell r="D384" t="str">
            <v>670   FRONTIER</v>
          </cell>
        </row>
        <row r="385">
          <cell r="A385">
            <v>376</v>
          </cell>
          <cell r="B385" t="str">
            <v>GATEWAY</v>
          </cell>
          <cell r="C385">
            <v>672</v>
          </cell>
          <cell r="D385" t="str">
            <v>672   GATEWAY</v>
          </cell>
        </row>
        <row r="386">
          <cell r="A386">
            <v>377</v>
          </cell>
          <cell r="B386" t="str">
            <v>GROTON DUNSTABLE</v>
          </cell>
          <cell r="C386">
            <v>673</v>
          </cell>
          <cell r="D386" t="str">
            <v>673   GROTON DUNSTABLE</v>
          </cell>
        </row>
        <row r="387">
          <cell r="A387">
            <v>378</v>
          </cell>
          <cell r="B387" t="str">
            <v>GILL MONTAGUE</v>
          </cell>
          <cell r="C387">
            <v>674</v>
          </cell>
          <cell r="D387" t="str">
            <v>674   GILL MONTAGUE</v>
          </cell>
        </row>
        <row r="388">
          <cell r="A388">
            <v>379</v>
          </cell>
          <cell r="B388" t="str">
            <v>HAMILTON WENHAM</v>
          </cell>
          <cell r="C388">
            <v>675</v>
          </cell>
          <cell r="D388" t="str">
            <v>675   HAMILTON WENHAM</v>
          </cell>
        </row>
        <row r="389">
          <cell r="A389">
            <v>380</v>
          </cell>
          <cell r="B389" t="str">
            <v>HAMPDEN WILBRAHAM</v>
          </cell>
          <cell r="C389">
            <v>680</v>
          </cell>
          <cell r="D389" t="str">
            <v>680   HAMPDEN WILBRAHAM</v>
          </cell>
        </row>
        <row r="390">
          <cell r="A390">
            <v>381</v>
          </cell>
          <cell r="B390" t="str">
            <v>HAMPSHIRE</v>
          </cell>
          <cell r="C390">
            <v>683</v>
          </cell>
          <cell r="D390" t="str">
            <v>683   HAMPSHIRE</v>
          </cell>
        </row>
        <row r="391">
          <cell r="A391">
            <v>382</v>
          </cell>
          <cell r="B391" t="str">
            <v>HAWLEMONT</v>
          </cell>
          <cell r="C391">
            <v>685</v>
          </cell>
          <cell r="D391" t="str">
            <v>685   HAWLEMONT</v>
          </cell>
        </row>
        <row r="392">
          <cell r="A392">
            <v>383</v>
          </cell>
          <cell r="B392" t="str">
            <v>KING PHILIP</v>
          </cell>
          <cell r="C392">
            <v>690</v>
          </cell>
          <cell r="D392" t="str">
            <v>690   KING PHILIP</v>
          </cell>
        </row>
        <row r="393">
          <cell r="A393">
            <v>384</v>
          </cell>
          <cell r="B393" t="str">
            <v>LINCOLN SUDBURY</v>
          </cell>
          <cell r="C393">
            <v>695</v>
          </cell>
          <cell r="D393" t="str">
            <v>695   LINCOLN SUDBURY</v>
          </cell>
        </row>
        <row r="394">
          <cell r="A394">
            <v>385</v>
          </cell>
          <cell r="B394" t="str">
            <v>MANCHESTER ESSEX</v>
          </cell>
          <cell r="C394">
            <v>698</v>
          </cell>
          <cell r="D394" t="str">
            <v>698   MANCHESTER ESSEX</v>
          </cell>
        </row>
        <row r="395">
          <cell r="A395">
            <v>386</v>
          </cell>
          <cell r="B395" t="str">
            <v>MARTHAS VINEYARD</v>
          </cell>
          <cell r="C395">
            <v>700</v>
          </cell>
          <cell r="D395" t="str">
            <v>700   MARTHAS VINEYARD</v>
          </cell>
        </row>
        <row r="396">
          <cell r="A396">
            <v>387</v>
          </cell>
          <cell r="B396" t="str">
            <v>MASCONOMET</v>
          </cell>
          <cell r="C396">
            <v>705</v>
          </cell>
          <cell r="D396" t="str">
            <v>705   MASCONOMET</v>
          </cell>
        </row>
        <row r="397">
          <cell r="A397">
            <v>388</v>
          </cell>
          <cell r="B397" t="str">
            <v>MENDON UPTON</v>
          </cell>
          <cell r="C397">
            <v>710</v>
          </cell>
          <cell r="D397" t="str">
            <v>710   MENDON UPTON</v>
          </cell>
        </row>
        <row r="398">
          <cell r="A398">
            <v>389</v>
          </cell>
          <cell r="B398" t="str">
            <v>MONOMOY</v>
          </cell>
          <cell r="C398">
            <v>712</v>
          </cell>
          <cell r="D398" t="str">
            <v>712   MONOMOY</v>
          </cell>
        </row>
        <row r="399">
          <cell r="A399">
            <v>390</v>
          </cell>
          <cell r="B399" t="str">
            <v>MOUNT GREYLOCK</v>
          </cell>
          <cell r="C399">
            <v>715</v>
          </cell>
          <cell r="D399" t="str">
            <v>715   MOUNT GREYLOCK</v>
          </cell>
        </row>
        <row r="400">
          <cell r="A400">
            <v>391</v>
          </cell>
          <cell r="B400" t="str">
            <v>MOHAWK TRAIL</v>
          </cell>
          <cell r="C400">
            <v>717</v>
          </cell>
          <cell r="D400" t="str">
            <v>717   MOHAWK TRAIL</v>
          </cell>
        </row>
        <row r="401">
          <cell r="A401">
            <v>392</v>
          </cell>
          <cell r="B401" t="str">
            <v>NARRAGANSETT</v>
          </cell>
          <cell r="C401">
            <v>720</v>
          </cell>
          <cell r="D401" t="str">
            <v>720   NARRAGANSETT</v>
          </cell>
        </row>
        <row r="402">
          <cell r="A402">
            <v>393</v>
          </cell>
          <cell r="B402" t="str">
            <v>NASHOBA</v>
          </cell>
          <cell r="C402">
            <v>725</v>
          </cell>
          <cell r="D402" t="str">
            <v>725   NASHOBA</v>
          </cell>
        </row>
        <row r="403">
          <cell r="A403">
            <v>394</v>
          </cell>
          <cell r="B403" t="str">
            <v>NEW SALEM WENDELL</v>
          </cell>
          <cell r="C403">
            <v>728</v>
          </cell>
          <cell r="D403" t="str">
            <v>728   NEW SALEM WENDELL</v>
          </cell>
        </row>
        <row r="404">
          <cell r="A404">
            <v>395</v>
          </cell>
          <cell r="B404" t="str">
            <v>NORTHBORO SOUTHBORO</v>
          </cell>
          <cell r="C404">
            <v>730</v>
          </cell>
          <cell r="D404" t="str">
            <v>730   NORTHBORO SOUTHBORO</v>
          </cell>
        </row>
        <row r="405">
          <cell r="A405">
            <v>396</v>
          </cell>
          <cell r="B405" t="str">
            <v>NORTH MIDDLESEX</v>
          </cell>
          <cell r="C405">
            <v>735</v>
          </cell>
          <cell r="D405" t="str">
            <v>735   NORTH MIDDLESEX</v>
          </cell>
        </row>
        <row r="406">
          <cell r="A406">
            <v>397</v>
          </cell>
          <cell r="B406" t="str">
            <v>OLD ROCHESTER</v>
          </cell>
          <cell r="C406">
            <v>740</v>
          </cell>
          <cell r="D406" t="str">
            <v>740   OLD ROCHESTER</v>
          </cell>
        </row>
        <row r="407">
          <cell r="A407">
            <v>398</v>
          </cell>
          <cell r="B407" t="str">
            <v>PENTUCKET</v>
          </cell>
          <cell r="C407">
            <v>745</v>
          </cell>
          <cell r="D407" t="str">
            <v>745   PENTUCKET</v>
          </cell>
        </row>
        <row r="408">
          <cell r="A408">
            <v>399</v>
          </cell>
          <cell r="B408" t="str">
            <v>PIONEER</v>
          </cell>
          <cell r="C408">
            <v>750</v>
          </cell>
          <cell r="D408" t="str">
            <v>750   PIONEER</v>
          </cell>
        </row>
        <row r="409">
          <cell r="A409">
            <v>400</v>
          </cell>
          <cell r="B409" t="str">
            <v>QUABBIN</v>
          </cell>
          <cell r="C409">
            <v>753</v>
          </cell>
          <cell r="D409" t="str">
            <v>753   QUABBIN</v>
          </cell>
        </row>
        <row r="410">
          <cell r="A410">
            <v>401</v>
          </cell>
          <cell r="B410" t="str">
            <v>RALPH C MAHAR</v>
          </cell>
          <cell r="C410">
            <v>755</v>
          </cell>
          <cell r="D410" t="str">
            <v>755   RALPH C MAHAR</v>
          </cell>
        </row>
        <row r="411">
          <cell r="A411">
            <v>402</v>
          </cell>
          <cell r="B411" t="str">
            <v>SILVER LAKE</v>
          </cell>
          <cell r="C411">
            <v>760</v>
          </cell>
          <cell r="D411" t="str">
            <v>760   SILVER LAKE</v>
          </cell>
        </row>
        <row r="412">
          <cell r="A412">
            <v>403</v>
          </cell>
          <cell r="B412" t="str">
            <v>SOMERSET BERKLEY</v>
          </cell>
          <cell r="C412">
            <v>763</v>
          </cell>
          <cell r="D412" t="str">
            <v>763   SOMERSET BERKLEY</v>
          </cell>
        </row>
        <row r="413">
          <cell r="A413">
            <v>404</v>
          </cell>
          <cell r="B413" t="str">
            <v>SOUTHERN BERKSHIRE</v>
          </cell>
          <cell r="C413">
            <v>765</v>
          </cell>
          <cell r="D413" t="str">
            <v>765   SOUTHERN BERKSHIRE</v>
          </cell>
        </row>
        <row r="414">
          <cell r="A414">
            <v>405</v>
          </cell>
          <cell r="B414" t="str">
            <v>SOUTHWICK TOLLAND GRANVILLE</v>
          </cell>
          <cell r="C414">
            <v>766</v>
          </cell>
          <cell r="D414" t="str">
            <v>766   SOUTHWICK TOLLAND GRANVILLE</v>
          </cell>
        </row>
        <row r="415">
          <cell r="A415">
            <v>406</v>
          </cell>
          <cell r="B415" t="str">
            <v>SPENCER EAST BROOKFIELD</v>
          </cell>
          <cell r="C415">
            <v>767</v>
          </cell>
          <cell r="D415" t="str">
            <v>767   SPENCER EAST BROOKFIELD</v>
          </cell>
        </row>
        <row r="416">
          <cell r="A416">
            <v>407</v>
          </cell>
          <cell r="B416" t="str">
            <v>TANTASQUA</v>
          </cell>
          <cell r="C416">
            <v>770</v>
          </cell>
          <cell r="D416" t="str">
            <v>770   TANTASQUA</v>
          </cell>
        </row>
        <row r="417">
          <cell r="A417">
            <v>408</v>
          </cell>
          <cell r="B417" t="str">
            <v>TRITON</v>
          </cell>
          <cell r="C417">
            <v>773</v>
          </cell>
          <cell r="D417" t="str">
            <v>773   TRITON</v>
          </cell>
        </row>
        <row r="418">
          <cell r="A418">
            <v>409</v>
          </cell>
          <cell r="B418" t="str">
            <v>UPISLAND</v>
          </cell>
          <cell r="C418">
            <v>774</v>
          </cell>
          <cell r="D418" t="str">
            <v>774   UPISLAND</v>
          </cell>
        </row>
        <row r="419">
          <cell r="A419">
            <v>410</v>
          </cell>
          <cell r="B419" t="str">
            <v>WACHUSETT</v>
          </cell>
          <cell r="C419">
            <v>775</v>
          </cell>
          <cell r="D419" t="str">
            <v>775   WACHUSETT</v>
          </cell>
        </row>
        <row r="420">
          <cell r="A420">
            <v>411</v>
          </cell>
          <cell r="B420" t="str">
            <v>QUABOAG</v>
          </cell>
          <cell r="C420">
            <v>778</v>
          </cell>
          <cell r="D420" t="str">
            <v>778   QUABOAG</v>
          </cell>
        </row>
        <row r="421">
          <cell r="A421">
            <v>412</v>
          </cell>
          <cell r="B421" t="str">
            <v>WHITMAN HANSON</v>
          </cell>
          <cell r="C421">
            <v>780</v>
          </cell>
          <cell r="D421" t="str">
            <v>780   WHITMAN HANSON</v>
          </cell>
        </row>
        <row r="422">
          <cell r="A422">
            <v>413</v>
          </cell>
          <cell r="B422" t="str">
            <v>ASSABET VALLEY</v>
          </cell>
          <cell r="C422">
            <v>801</v>
          </cell>
          <cell r="D422" t="str">
            <v>801   ASSABET VALLEY</v>
          </cell>
        </row>
        <row r="423">
          <cell r="A423">
            <v>414</v>
          </cell>
          <cell r="B423" t="str">
            <v>BLACKSTONE VALLEY</v>
          </cell>
          <cell r="C423">
            <v>805</v>
          </cell>
          <cell r="D423" t="str">
            <v>805   BLACKSTONE VALLEY</v>
          </cell>
        </row>
        <row r="424">
          <cell r="A424">
            <v>415</v>
          </cell>
          <cell r="B424" t="str">
            <v>BLUE HILLS</v>
          </cell>
          <cell r="C424">
            <v>806</v>
          </cell>
          <cell r="D424" t="str">
            <v>806   BLUE HILLS</v>
          </cell>
        </row>
        <row r="425">
          <cell r="A425">
            <v>416</v>
          </cell>
          <cell r="B425" t="str">
            <v>BRISTOL PLYMOUTH</v>
          </cell>
          <cell r="C425">
            <v>810</v>
          </cell>
          <cell r="D425" t="str">
            <v>810   BRISTOL PLYMOUTH</v>
          </cell>
        </row>
        <row r="426">
          <cell r="A426">
            <v>417</v>
          </cell>
          <cell r="B426" t="str">
            <v>CAPE COD</v>
          </cell>
          <cell r="C426">
            <v>815</v>
          </cell>
          <cell r="D426" t="str">
            <v>815   CAPE COD</v>
          </cell>
        </row>
        <row r="427">
          <cell r="A427">
            <v>418</v>
          </cell>
          <cell r="B427" t="str">
            <v>ESSEX NORTH SHORE</v>
          </cell>
          <cell r="C427">
            <v>817</v>
          </cell>
          <cell r="D427" t="str">
            <v>817   ESSEX NORTH SHORE</v>
          </cell>
        </row>
        <row r="428">
          <cell r="A428">
            <v>419</v>
          </cell>
          <cell r="B428" t="str">
            <v>FRANKLIN COUNTY</v>
          </cell>
          <cell r="C428">
            <v>818</v>
          </cell>
          <cell r="D428" t="str">
            <v>818   FRANKLIN COUNTY</v>
          </cell>
        </row>
        <row r="429">
          <cell r="A429">
            <v>420</v>
          </cell>
          <cell r="B429" t="str">
            <v>GREATER FALL RIVER</v>
          </cell>
          <cell r="C429">
            <v>821</v>
          </cell>
          <cell r="D429" t="str">
            <v>821   GREATER FALL RIVER</v>
          </cell>
        </row>
        <row r="430">
          <cell r="A430">
            <v>421</v>
          </cell>
          <cell r="B430" t="str">
            <v>GREATER LAWRENCE</v>
          </cell>
          <cell r="C430">
            <v>823</v>
          </cell>
          <cell r="D430" t="str">
            <v>823   GREATER LAWRENCE</v>
          </cell>
        </row>
        <row r="431">
          <cell r="A431">
            <v>422</v>
          </cell>
          <cell r="B431" t="str">
            <v>GREATER NEW BEDFORD</v>
          </cell>
          <cell r="C431">
            <v>825</v>
          </cell>
          <cell r="D431" t="str">
            <v>825   GREATER NEW BEDFORD</v>
          </cell>
        </row>
        <row r="432">
          <cell r="A432">
            <v>423</v>
          </cell>
          <cell r="B432" t="str">
            <v>GREATER LOWELL</v>
          </cell>
          <cell r="C432">
            <v>828</v>
          </cell>
          <cell r="D432" t="str">
            <v>828   GREATER LOWELL</v>
          </cell>
        </row>
        <row r="433">
          <cell r="A433">
            <v>424</v>
          </cell>
          <cell r="B433" t="str">
            <v>SOUTH MIDDLESEX</v>
          </cell>
          <cell r="C433">
            <v>829</v>
          </cell>
          <cell r="D433" t="str">
            <v>829   SOUTH MIDDLESEX</v>
          </cell>
        </row>
        <row r="434">
          <cell r="A434">
            <v>425</v>
          </cell>
          <cell r="B434" t="str">
            <v>MINUTEMAN</v>
          </cell>
          <cell r="C434">
            <v>830</v>
          </cell>
          <cell r="D434" t="str">
            <v>830   MINUTEMAN</v>
          </cell>
        </row>
        <row r="435">
          <cell r="A435">
            <v>426</v>
          </cell>
          <cell r="B435" t="str">
            <v>MONTACHUSETT</v>
          </cell>
          <cell r="C435">
            <v>832</v>
          </cell>
          <cell r="D435" t="str">
            <v>832   MONTACHUSETT</v>
          </cell>
        </row>
        <row r="436">
          <cell r="A436">
            <v>427</v>
          </cell>
          <cell r="B436" t="str">
            <v>NORTHERN BERKSHIRE</v>
          </cell>
          <cell r="C436">
            <v>851</v>
          </cell>
          <cell r="D436" t="str">
            <v>851   NORTHERN BERKSHIRE</v>
          </cell>
        </row>
        <row r="437">
          <cell r="A437">
            <v>428</v>
          </cell>
          <cell r="B437" t="str">
            <v>NASHOBA VALLEY</v>
          </cell>
          <cell r="C437">
            <v>852</v>
          </cell>
          <cell r="D437" t="str">
            <v>852   NASHOBA VALLEY</v>
          </cell>
        </row>
        <row r="438">
          <cell r="A438">
            <v>429</v>
          </cell>
          <cell r="B438" t="str">
            <v>NORTHEAST METROPOLITAN</v>
          </cell>
          <cell r="C438">
            <v>853</v>
          </cell>
          <cell r="D438" t="str">
            <v>853   NORTHEAST METROPOLITAN</v>
          </cell>
        </row>
        <row r="439">
          <cell r="A439">
            <v>430</v>
          </cell>
          <cell r="B439" t="str">
            <v>NORTH SHORE</v>
          </cell>
          <cell r="C439">
            <v>854</v>
          </cell>
          <cell r="D439" t="str">
            <v>854   NORTH SHORE</v>
          </cell>
        </row>
        <row r="440">
          <cell r="A440">
            <v>431</v>
          </cell>
          <cell r="B440" t="str">
            <v>OLD COLONY</v>
          </cell>
          <cell r="C440">
            <v>855</v>
          </cell>
          <cell r="D440" t="str">
            <v>855   OLD COLONY</v>
          </cell>
        </row>
        <row r="441">
          <cell r="A441">
            <v>432</v>
          </cell>
          <cell r="B441" t="str">
            <v>PATHFINDER</v>
          </cell>
          <cell r="C441">
            <v>860</v>
          </cell>
          <cell r="D441" t="str">
            <v>860   PATHFINDER</v>
          </cell>
        </row>
        <row r="442">
          <cell r="A442">
            <v>433</v>
          </cell>
          <cell r="B442" t="str">
            <v>SHAWSHEEN VALLEY</v>
          </cell>
          <cell r="C442">
            <v>871</v>
          </cell>
          <cell r="D442" t="str">
            <v>871   SHAWSHEEN VALLEY</v>
          </cell>
        </row>
        <row r="443">
          <cell r="A443">
            <v>434</v>
          </cell>
          <cell r="B443" t="str">
            <v>SOUTHEASTERN</v>
          </cell>
          <cell r="C443">
            <v>872</v>
          </cell>
          <cell r="D443" t="str">
            <v>872   SOUTHEASTERN</v>
          </cell>
        </row>
        <row r="444">
          <cell r="A444">
            <v>435</v>
          </cell>
          <cell r="B444" t="str">
            <v>SOUTH SHORE</v>
          </cell>
          <cell r="C444">
            <v>873</v>
          </cell>
          <cell r="D444" t="str">
            <v>873   SOUTH SHORE</v>
          </cell>
        </row>
        <row r="445">
          <cell r="A445">
            <v>436</v>
          </cell>
          <cell r="B445" t="str">
            <v>SOUTHERN WORCESTER</v>
          </cell>
          <cell r="C445">
            <v>876</v>
          </cell>
          <cell r="D445" t="str">
            <v>876   SOUTHERN WORCESTER</v>
          </cell>
        </row>
        <row r="446">
          <cell r="A446">
            <v>437</v>
          </cell>
          <cell r="B446" t="str">
            <v>TRI COUNTY</v>
          </cell>
          <cell r="C446">
            <v>878</v>
          </cell>
          <cell r="D446" t="str">
            <v>878   TRI COUNTY</v>
          </cell>
        </row>
        <row r="447">
          <cell r="A447">
            <v>438</v>
          </cell>
          <cell r="B447" t="str">
            <v>UPPER CAPE COD</v>
          </cell>
          <cell r="C447">
            <v>879</v>
          </cell>
          <cell r="D447" t="str">
            <v>879   UPPER CAPE COD</v>
          </cell>
        </row>
        <row r="448">
          <cell r="A448">
            <v>439</v>
          </cell>
          <cell r="B448" t="str">
            <v>WHITTIER</v>
          </cell>
          <cell r="C448">
            <v>885</v>
          </cell>
          <cell r="D448" t="str">
            <v>885   WHITTIER</v>
          </cell>
        </row>
        <row r="449">
          <cell r="A449">
            <v>440</v>
          </cell>
          <cell r="B449" t="str">
            <v>BRISTOL COUNTY</v>
          </cell>
          <cell r="C449">
            <v>910</v>
          </cell>
          <cell r="D449" t="str">
            <v>910   BRISTOL COUNTY</v>
          </cell>
        </row>
        <row r="450">
          <cell r="A450">
            <v>441</v>
          </cell>
          <cell r="B450" t="str">
            <v>ESSEX COUNTY</v>
          </cell>
          <cell r="C450">
            <v>913</v>
          </cell>
          <cell r="D450" t="str">
            <v>913   ESSEX COUNTY</v>
          </cell>
        </row>
        <row r="451">
          <cell r="A451">
            <v>442</v>
          </cell>
          <cell r="B451" t="str">
            <v>NORFOLK COUNTY</v>
          </cell>
          <cell r="C451">
            <v>915</v>
          </cell>
          <cell r="D451" t="str">
            <v>915   NORFOLK COUNTY</v>
          </cell>
        </row>
        <row r="452">
          <cell r="A452">
            <v>443</v>
          </cell>
          <cell r="B452" t="str">
            <v>STATE TOTAL</v>
          </cell>
          <cell r="C452">
            <v>999</v>
          </cell>
          <cell r="D452" t="str">
            <v>999   STATE TOTAL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110" zoomScaleNormal="110" workbookViewId="0">
      <pane ySplit="4" topLeftCell="A5" activePane="bottomLeft" state="frozen"/>
      <selection pane="bottomLeft" activeCell="A18" sqref="A18"/>
    </sheetView>
  </sheetViews>
  <sheetFormatPr defaultRowHeight="11.25"/>
  <cols>
    <col min="1" max="1" width="42.6640625" customWidth="1"/>
    <col min="2" max="7" width="14.83203125" customWidth="1"/>
    <col min="10" max="10" width="10.1640625" bestFit="1" customWidth="1"/>
    <col min="12" max="12" width="10.1640625" bestFit="1" customWidth="1"/>
  </cols>
  <sheetData>
    <row r="1" spans="1:7" ht="21" customHeight="1">
      <c r="A1" s="25" t="s">
        <v>187</v>
      </c>
    </row>
    <row r="2" spans="1:7" ht="21" customHeight="1">
      <c r="A2" s="40" t="s">
        <v>79</v>
      </c>
    </row>
    <row r="3" spans="1:7" s="110" customFormat="1" ht="21" customHeight="1">
      <c r="A3" s="109"/>
    </row>
    <row r="4" spans="1:7" ht="15">
      <c r="A4" t="s">
        <v>509</v>
      </c>
      <c r="B4" s="130" t="s">
        <v>10</v>
      </c>
      <c r="C4" s="130" t="s">
        <v>47</v>
      </c>
      <c r="D4" s="130" t="s">
        <v>83</v>
      </c>
      <c r="E4" s="130" t="s">
        <v>84</v>
      </c>
      <c r="F4" s="130" t="s">
        <v>124</v>
      </c>
      <c r="G4" s="130" t="s">
        <v>175</v>
      </c>
    </row>
    <row r="5" spans="1:7" ht="18.75" thickBot="1">
      <c r="A5" s="98" t="s">
        <v>22</v>
      </c>
      <c r="B5" s="99"/>
      <c r="C5" s="99"/>
      <c r="D5" s="99"/>
      <c r="E5" s="99"/>
      <c r="F5" s="99"/>
    </row>
    <row r="6" spans="1:7" ht="12.75">
      <c r="A6" s="102" t="s">
        <v>72</v>
      </c>
      <c r="B6" s="103">
        <f>'Revenue Projections'!D14</f>
        <v>19701827</v>
      </c>
      <c r="C6" s="103">
        <f>'Revenue Projections'!E14</f>
        <v>20320658.859999999</v>
      </c>
      <c r="D6" s="103">
        <f>'Revenue Projections'!F14</f>
        <v>20895606.685000002</v>
      </c>
      <c r="E6" s="103">
        <f>'Revenue Projections'!G14</f>
        <v>21551103.609999999</v>
      </c>
      <c r="F6" s="103">
        <f>'Revenue Projections'!H14</f>
        <v>22223855.535</v>
      </c>
      <c r="G6" s="103">
        <f>'Revenue Projections'!I14</f>
        <v>22911222.460000001</v>
      </c>
    </row>
    <row r="7" spans="1:7" ht="12.75">
      <c r="A7" s="96" t="s">
        <v>58</v>
      </c>
      <c r="B7" s="45">
        <f>'Revenue Projections'!D21</f>
        <v>1849672</v>
      </c>
      <c r="C7" s="45">
        <f>'Revenue Projections'!E21</f>
        <v>1904256</v>
      </c>
      <c r="D7" s="45">
        <f>'Revenue Projections'!F21</f>
        <v>1813928.81</v>
      </c>
      <c r="E7" s="45">
        <f>'Revenue Projections'!G21</f>
        <v>1813563.3614000001</v>
      </c>
      <c r="F7" s="45">
        <f>'Revenue Projections'!H21</f>
        <v>1862349.038286</v>
      </c>
      <c r="G7" s="45">
        <f>'Revenue Projections'!I21</f>
        <v>1912570.1848931401</v>
      </c>
    </row>
    <row r="8" spans="1:7" ht="12.75">
      <c r="A8" s="96" t="s">
        <v>59</v>
      </c>
      <c r="B8" s="45">
        <f>'Revenue Projections'!D36</f>
        <v>1637121</v>
      </c>
      <c r="C8" s="45">
        <f>'Revenue Projections'!E36</f>
        <v>1614837.548</v>
      </c>
      <c r="D8" s="45">
        <f>'Revenue Projections'!F36</f>
        <v>1628273.273114</v>
      </c>
      <c r="E8" s="45">
        <f>'Revenue Projections'!G36</f>
        <v>1643297.0935603019</v>
      </c>
      <c r="F8" s="45">
        <f>'Revenue Projections'!H36</f>
        <v>1665270.1583635786</v>
      </c>
      <c r="G8" s="45">
        <f>'Revenue Projections'!I36</f>
        <v>1690017.9658949878</v>
      </c>
    </row>
    <row r="9" spans="1:7" ht="12.75">
      <c r="A9" s="96" t="s">
        <v>82</v>
      </c>
      <c r="B9" s="45">
        <f>'Revenue Projections'!D40</f>
        <v>2680146</v>
      </c>
      <c r="C9" s="45">
        <f>'Revenue Projections'!E40</f>
        <v>2721907</v>
      </c>
      <c r="D9" s="45">
        <f>'Revenue Projections'!F40</f>
        <v>2779099.9074999997</v>
      </c>
      <c r="E9" s="45">
        <f>'Revenue Projections'!G40</f>
        <v>2837579.6554187499</v>
      </c>
      <c r="F9" s="45">
        <f>'Revenue Projections'!H40</f>
        <v>2897375.1976656714</v>
      </c>
      <c r="G9" s="45">
        <f>'Revenue Projections'!I40</f>
        <v>2958516.1396131488</v>
      </c>
    </row>
    <row r="10" spans="1:7" ht="12.75">
      <c r="A10" s="96" t="s">
        <v>459</v>
      </c>
      <c r="B10" s="45">
        <f>'Revenue Projections'!D45</f>
        <v>943117</v>
      </c>
      <c r="C10" s="45">
        <f>'Revenue Projections'!E45</f>
        <v>513453</v>
      </c>
      <c r="D10" s="45">
        <f>'Revenue Projections'!F45</f>
        <v>513453</v>
      </c>
      <c r="E10" s="45">
        <f>'Revenue Projections'!G45</f>
        <v>513453</v>
      </c>
      <c r="F10" s="45">
        <f>'Revenue Projections'!H45</f>
        <v>513453</v>
      </c>
      <c r="G10" s="45">
        <f>'Revenue Projections'!I45</f>
        <v>513453</v>
      </c>
    </row>
    <row r="11" spans="1:7" ht="12.75">
      <c r="A11" s="96" t="s">
        <v>70</v>
      </c>
      <c r="B11" s="45">
        <f>'Revenue Projections'!D50</f>
        <v>602743</v>
      </c>
      <c r="C11" s="45">
        <f>'Revenue Projections'!E50</f>
        <v>272500</v>
      </c>
      <c r="D11" s="45">
        <f>'Revenue Projections'!F50</f>
        <v>272500</v>
      </c>
      <c r="E11" s="45">
        <f>'Revenue Projections'!G50</f>
        <v>272500</v>
      </c>
      <c r="F11" s="45">
        <f>'Revenue Projections'!H50</f>
        <v>272500</v>
      </c>
      <c r="G11" s="45">
        <f>'Revenue Projections'!I50</f>
        <v>272500</v>
      </c>
    </row>
    <row r="12" spans="1:7" ht="16.5" thickBot="1">
      <c r="A12" s="104" t="s">
        <v>29</v>
      </c>
      <c r="B12" s="105">
        <f t="shared" ref="B12:G12" si="0">SUM(B6:B11)</f>
        <v>27414626</v>
      </c>
      <c r="C12" s="105">
        <f t="shared" si="0"/>
        <v>27347612.408</v>
      </c>
      <c r="D12" s="105">
        <f t="shared" si="0"/>
        <v>27902861.675613999</v>
      </c>
      <c r="E12" s="105">
        <f t="shared" si="0"/>
        <v>28631496.720379051</v>
      </c>
      <c r="F12" s="106">
        <f t="shared" si="0"/>
        <v>29434802.92931525</v>
      </c>
      <c r="G12" s="106">
        <f t="shared" si="0"/>
        <v>30258279.750401277</v>
      </c>
    </row>
    <row r="13" spans="1:7" ht="12.75">
      <c r="A13" s="97"/>
      <c r="B13" s="97"/>
      <c r="C13" s="292"/>
      <c r="D13" s="292"/>
      <c r="E13" s="292"/>
      <c r="F13" s="292"/>
      <c r="G13" s="292"/>
    </row>
    <row r="14" spans="1:7" ht="12.75">
      <c r="A14" t="s">
        <v>510</v>
      </c>
      <c r="B14" s="97"/>
      <c r="C14" s="292"/>
      <c r="D14" s="292"/>
      <c r="E14" s="292"/>
      <c r="F14" s="292"/>
      <c r="G14" s="292"/>
    </row>
    <row r="15" spans="1:7" ht="18.75" thickBot="1">
      <c r="A15" s="98" t="s">
        <v>23</v>
      </c>
      <c r="B15" s="43"/>
      <c r="C15" s="43"/>
      <c r="D15" s="43"/>
      <c r="E15" s="43"/>
      <c r="F15" s="43"/>
    </row>
    <row r="16" spans="1:7" ht="12.75">
      <c r="A16" s="102" t="s">
        <v>24</v>
      </c>
      <c r="B16" s="103">
        <f>'Expenditure Projections'!D39</f>
        <v>1439587</v>
      </c>
      <c r="C16" s="103">
        <f>'Expenditure Projections'!E39</f>
        <v>1404752</v>
      </c>
      <c r="D16" s="103">
        <f>'Expenditure Projections'!F39</f>
        <v>1409944.06</v>
      </c>
      <c r="E16" s="103">
        <f>'Expenditure Projections'!G39</f>
        <v>1415229.2328499998</v>
      </c>
      <c r="F16" s="103">
        <f>'Expenditure Projections'!H39</f>
        <v>1420609.47948475</v>
      </c>
      <c r="G16" s="103">
        <f>'Expenditure Projections'!I39</f>
        <v>1426086.8061935038</v>
      </c>
    </row>
    <row r="17" spans="1:7" ht="12.75">
      <c r="A17" s="96" t="s">
        <v>25</v>
      </c>
      <c r="B17" s="45">
        <f>'Expenditure Projections'!D58</f>
        <v>2221489</v>
      </c>
      <c r="C17" s="45">
        <f>'Expenditure Projections'!E58</f>
        <v>2330853</v>
      </c>
      <c r="D17" s="45">
        <f>'Expenditure Projections'!F58</f>
        <v>2333624.0700000003</v>
      </c>
      <c r="E17" s="45">
        <f>'Expenditure Projections'!G58</f>
        <v>2336422.8506999998</v>
      </c>
      <c r="F17" s="45">
        <f>'Expenditure Projections'!H58</f>
        <v>2339249.6192069999</v>
      </c>
      <c r="G17" s="45">
        <f>'Expenditure Projections'!I58</f>
        <v>2342104.6553990701</v>
      </c>
    </row>
    <row r="18" spans="1:7" ht="12.75">
      <c r="A18" s="96" t="s">
        <v>78</v>
      </c>
      <c r="B18" s="45">
        <f>'Expenditure Projections'!D62</f>
        <v>11987724</v>
      </c>
      <c r="C18" s="45">
        <f>'Expenditure Projections'!E62</f>
        <v>12171858.86214</v>
      </c>
      <c r="D18" s="45">
        <f>'Expenditure Projections'!F62</f>
        <v>12500324.16909327</v>
      </c>
      <c r="E18" s="45">
        <f>'Expenditure Projections'!G62</f>
        <v>12950793.985913197</v>
      </c>
      <c r="F18" s="45">
        <f>'Expenditure Projections'!H62</f>
        <v>13449710.005404495</v>
      </c>
      <c r="G18" s="45">
        <f>'Expenditure Projections'!I62</f>
        <v>13973442.577087615</v>
      </c>
    </row>
    <row r="19" spans="1:7" ht="12.75">
      <c r="A19" s="96" t="s">
        <v>61</v>
      </c>
      <c r="B19" s="45">
        <f>'Expenditure Projections'!D79</f>
        <v>2356434</v>
      </c>
      <c r="C19" s="45">
        <f>'Expenditure Projections'!E79</f>
        <v>2466531</v>
      </c>
      <c r="D19" s="45">
        <f>'Expenditure Projections'!F79</f>
        <v>2482480.75</v>
      </c>
      <c r="E19" s="45">
        <f>'Expenditure Projections'!G79</f>
        <v>2521348.2075</v>
      </c>
      <c r="F19" s="45">
        <f>'Expenditure Projections'!H79</f>
        <v>2561889.5395749998</v>
      </c>
      <c r="G19" s="45">
        <f>'Expenditure Projections'!I79</f>
        <v>2604185.7449707501</v>
      </c>
    </row>
    <row r="20" spans="1:7" ht="12.75">
      <c r="A20" s="96" t="s">
        <v>26</v>
      </c>
      <c r="B20" s="45">
        <f>'Expenditure Projections'!D90</f>
        <v>271368</v>
      </c>
      <c r="C20" s="45">
        <f>'Expenditure Projections'!E90</f>
        <v>294828</v>
      </c>
      <c r="D20" s="45">
        <f>'Expenditure Projections'!F90</f>
        <v>295381.21999999997</v>
      </c>
      <c r="E20" s="45">
        <f>'Expenditure Projections'!G90</f>
        <v>295939.97220000002</v>
      </c>
      <c r="F20" s="45">
        <f>'Expenditure Projections'!H90</f>
        <v>296504.31192200002</v>
      </c>
      <c r="G20" s="45">
        <f>'Expenditure Projections'!I90</f>
        <v>297074.29504122003</v>
      </c>
    </row>
    <row r="21" spans="1:7" ht="12.75">
      <c r="A21" s="96" t="s">
        <v>27</v>
      </c>
      <c r="B21" s="45">
        <f>'Expenditure Projections'!D101</f>
        <v>572289</v>
      </c>
      <c r="C21" s="45">
        <f>'Expenditure Projections'!E101</f>
        <v>587488</v>
      </c>
      <c r="D21" s="45">
        <f>'Expenditure Projections'!F101</f>
        <v>589091.6100000001</v>
      </c>
      <c r="E21" s="45">
        <f>'Expenditure Projections'!G101</f>
        <v>590711.2561</v>
      </c>
      <c r="F21" s="45">
        <f>'Expenditure Projections'!H101</f>
        <v>592347.09866100003</v>
      </c>
      <c r="G21" s="45">
        <f>'Expenditure Projections'!I101</f>
        <v>593999.29964760994</v>
      </c>
    </row>
    <row r="22" spans="1:7" ht="12.75">
      <c r="A22" s="120" t="s">
        <v>430</v>
      </c>
      <c r="B22" s="45">
        <f>'Expenditure Projections'!D106</f>
        <v>1128500</v>
      </c>
      <c r="C22" s="45">
        <f>'Expenditure Projections'!E106</f>
        <v>1066809</v>
      </c>
      <c r="D22" s="45">
        <f>'Expenditure Projections'!F106</f>
        <v>1023942</v>
      </c>
      <c r="E22" s="45">
        <f>'Expenditure Projections'!G106</f>
        <v>1025922</v>
      </c>
      <c r="F22" s="45">
        <f>'Expenditure Projections'!H106</f>
        <v>1027785</v>
      </c>
      <c r="G22" s="45">
        <f>'Expenditure Projections'!I106</f>
        <v>1027628</v>
      </c>
    </row>
    <row r="23" spans="1:7" ht="12.75">
      <c r="A23" s="120" t="s">
        <v>178</v>
      </c>
      <c r="B23" s="45">
        <f>'Expenditure Projections'!D113</f>
        <v>111179</v>
      </c>
      <c r="C23" s="45">
        <f>'Expenditure Projections'!E113</f>
        <v>111609</v>
      </c>
      <c r="D23" s="45">
        <f>'Expenditure Projections'!F113</f>
        <v>113207.93</v>
      </c>
      <c r="E23" s="45">
        <f>'Expenditure Projections'!G113</f>
        <v>114856.2521</v>
      </c>
      <c r="F23" s="45">
        <f>'Expenditure Projections'!H113</f>
        <v>116555.70691700002</v>
      </c>
      <c r="G23" s="45">
        <f>'Expenditure Projections'!I113</f>
        <v>118308.10398209002</v>
      </c>
    </row>
    <row r="24" spans="1:7" ht="12.75">
      <c r="A24" s="96" t="s">
        <v>65</v>
      </c>
      <c r="B24" s="45">
        <f>'Expenditure Projections'!D123</f>
        <v>2334057</v>
      </c>
      <c r="C24" s="45">
        <f>'Expenditure Projections'!E123</f>
        <v>2512861.0434553996</v>
      </c>
      <c r="D24" s="45">
        <f>'Expenditure Projections'!F123</f>
        <v>2667325.6336159999</v>
      </c>
      <c r="E24" s="45">
        <f>'Expenditure Projections'!G123</f>
        <v>2831820.5394013999</v>
      </c>
      <c r="F24" s="45">
        <f>'Expenditure Projections'!H123</f>
        <v>3007022.6659276998</v>
      </c>
      <c r="G24" s="45">
        <f>'Expenditure Projections'!I123</f>
        <v>3193656.9592534034</v>
      </c>
    </row>
    <row r="25" spans="1:7" ht="12.75">
      <c r="A25" s="96" t="s">
        <v>82</v>
      </c>
      <c r="B25" s="45">
        <f>'Expenditure Projections'!D127</f>
        <v>2902110</v>
      </c>
      <c r="C25" s="45">
        <f>'Expenditure Projections'!E127</f>
        <v>2973135</v>
      </c>
      <c r="D25" s="45">
        <f>'Expenditure Projections'!F127</f>
        <v>3028997.6999999997</v>
      </c>
      <c r="E25" s="45">
        <f>'Expenditure Projections'!G127</f>
        <v>3085977.6539999996</v>
      </c>
      <c r="F25" s="45">
        <f>'Expenditure Projections'!H127</f>
        <v>3144097.2070799996</v>
      </c>
      <c r="G25" s="45">
        <f>'Expenditure Projections'!I127</f>
        <v>3203379.1512215999</v>
      </c>
    </row>
    <row r="26" spans="1:7" ht="12.75">
      <c r="A26" s="96" t="s">
        <v>66</v>
      </c>
      <c r="B26" s="45">
        <f>'Expenditure Projections'!D132</f>
        <v>160369</v>
      </c>
      <c r="C26" s="45">
        <f>'Expenditure Projections'!E132</f>
        <v>166993</v>
      </c>
      <c r="D26" s="45">
        <f>'Expenditure Projections'!F132</f>
        <v>171493</v>
      </c>
      <c r="E26" s="45">
        <f>'Expenditure Projections'!G132</f>
        <v>176128</v>
      </c>
      <c r="F26" s="45">
        <f>'Expenditure Projections'!H132</f>
        <v>180902.05000000002</v>
      </c>
      <c r="G26" s="45">
        <f>'Expenditure Projections'!I132</f>
        <v>185819.32150000002</v>
      </c>
    </row>
    <row r="27" spans="1:7" ht="12.75">
      <c r="A27" s="107" t="s">
        <v>67</v>
      </c>
      <c r="B27" s="94">
        <f>'Expenditure Projections'!D137</f>
        <v>94593</v>
      </c>
      <c r="C27" s="94">
        <f>'Expenditure Projections'!E137</f>
        <v>91919</v>
      </c>
      <c r="D27" s="94">
        <f>'Expenditure Projections'!F137</f>
        <v>93893.974999999991</v>
      </c>
      <c r="E27" s="94">
        <f>'Expenditure Projections'!G137</f>
        <v>95918.324374999982</v>
      </c>
      <c r="F27" s="94">
        <f>'Expenditure Projections'!H137</f>
        <v>97993.282484374969</v>
      </c>
      <c r="G27" s="94">
        <f>'Expenditure Projections'!I137</f>
        <v>100120.11454648434</v>
      </c>
    </row>
    <row r="28" spans="1:7" ht="12.75">
      <c r="A28" s="96" t="s">
        <v>499</v>
      </c>
      <c r="B28" s="45">
        <f>'Expenditure Projections'!D143</f>
        <v>438533</v>
      </c>
      <c r="C28" s="45">
        <f>'Expenditure Projections'!E143</f>
        <v>946761</v>
      </c>
      <c r="D28" s="45">
        <f>'Expenditure Projections'!F143</f>
        <v>805184.64266228001</v>
      </c>
      <c r="E28" s="45">
        <f>'Expenditure Projections'!G143</f>
        <v>818444.89009920601</v>
      </c>
      <c r="F28" s="45">
        <f>'Expenditure Projections'!H143</f>
        <v>833150.40293299151</v>
      </c>
      <c r="G28" s="45">
        <f>'Expenditure Projections'!I143</f>
        <v>848271.43115576252</v>
      </c>
    </row>
    <row r="29" spans="1:7" ht="12.75">
      <c r="A29" s="107" t="s">
        <v>460</v>
      </c>
      <c r="B29" s="45">
        <f>'Expenditure Projections'!D149</f>
        <v>1396394</v>
      </c>
      <c r="C29" s="45">
        <f>'Expenditure Projections'!E149</f>
        <v>217580.99611000001</v>
      </c>
      <c r="D29" s="45">
        <f>'Expenditure Projections'!F149</f>
        <v>287047.99327198003</v>
      </c>
      <c r="E29" s="45">
        <f>'Expenditure Projections'!G149</f>
        <v>292843.97858087567</v>
      </c>
      <c r="F29" s="45">
        <f>'Expenditure Projections'!H149</f>
        <v>298027.1212808314</v>
      </c>
      <c r="G29" s="45">
        <f>'Expenditure Projections'!I149</f>
        <v>303781.43105348642</v>
      </c>
    </row>
    <row r="30" spans="1:7" ht="16.5" thickBot="1">
      <c r="A30" s="104" t="s">
        <v>28</v>
      </c>
      <c r="B30" s="210">
        <f t="shared" ref="B30:G30" si="1">SUM(B16:B29)</f>
        <v>27414626</v>
      </c>
      <c r="C30" s="210">
        <f t="shared" si="1"/>
        <v>27343978.901705399</v>
      </c>
      <c r="D30" s="210">
        <f t="shared" si="1"/>
        <v>27801938.753643528</v>
      </c>
      <c r="E30" s="210">
        <f t="shared" si="1"/>
        <v>28552357.143819675</v>
      </c>
      <c r="F30" s="210">
        <f t="shared" si="1"/>
        <v>29365843.49087714</v>
      </c>
      <c r="G30" s="210">
        <f t="shared" si="1"/>
        <v>30217857.891052596</v>
      </c>
    </row>
    <row r="31" spans="1:7" ht="12.75">
      <c r="A31" s="97"/>
      <c r="B31" s="97"/>
      <c r="C31" s="97"/>
      <c r="D31" s="97"/>
      <c r="E31" s="97"/>
      <c r="F31" s="97"/>
    </row>
    <row r="32" spans="1:7" ht="15.75">
      <c r="A32" s="209" t="s">
        <v>71</v>
      </c>
      <c r="B32" s="100">
        <f t="shared" ref="B32:G32" si="2">B12-B30</f>
        <v>0</v>
      </c>
      <c r="C32" s="100">
        <f t="shared" si="2"/>
        <v>3633.5062946006656</v>
      </c>
      <c r="D32" s="100">
        <f t="shared" si="2"/>
        <v>100922.92197047174</v>
      </c>
      <c r="E32" s="100">
        <f t="shared" si="2"/>
        <v>79139.576559375972</v>
      </c>
      <c r="F32" s="100">
        <f t="shared" si="2"/>
        <v>68959.438438110054</v>
      </c>
      <c r="G32" s="100">
        <f t="shared" si="2"/>
        <v>40421.859348680824</v>
      </c>
    </row>
    <row r="33" spans="1:8" ht="12.75">
      <c r="A33" s="97"/>
      <c r="B33" s="97"/>
      <c r="C33" s="97"/>
      <c r="D33" s="97"/>
      <c r="E33" s="97"/>
      <c r="F33" s="97"/>
      <c r="H33" s="204" t="s">
        <v>122</v>
      </c>
    </row>
    <row r="34" spans="1:8" ht="12.75">
      <c r="A34" s="101" t="s">
        <v>120</v>
      </c>
      <c r="B34" s="97"/>
      <c r="C34" s="97"/>
      <c r="D34" s="97">
        <f>COLA!C17</f>
        <v>136137.5139999995</v>
      </c>
      <c r="E34" s="97">
        <f>COLA!D17</f>
        <v>276418.66891899891</v>
      </c>
      <c r="F34" s="97">
        <f>COLA!E17</f>
        <v>420971.8525827853</v>
      </c>
      <c r="G34" s="97">
        <f>COLA!F17</f>
        <v>569929.49320568331</v>
      </c>
      <c r="H34" s="186" t="s">
        <v>443</v>
      </c>
    </row>
    <row r="35" spans="1:8" ht="12.75">
      <c r="A35" s="4"/>
      <c r="B35" s="43"/>
      <c r="C35" s="43"/>
      <c r="D35" s="43"/>
      <c r="E35" s="43"/>
      <c r="F35" s="43"/>
    </row>
    <row r="36" spans="1:8" ht="12.75">
      <c r="A36" s="101" t="s">
        <v>121</v>
      </c>
      <c r="B36" s="100">
        <f t="shared" ref="B36:G36" si="3">B32-B34</f>
        <v>0</v>
      </c>
      <c r="C36" s="100">
        <f t="shared" si="3"/>
        <v>3633.5062946006656</v>
      </c>
      <c r="D36" s="100">
        <f t="shared" si="3"/>
        <v>-35214.592029527761</v>
      </c>
      <c r="E36" s="100">
        <f t="shared" si="3"/>
        <v>-197279.09235962294</v>
      </c>
      <c r="F36" s="100">
        <f t="shared" si="3"/>
        <v>-352012.41414467525</v>
      </c>
      <c r="G36" s="100">
        <f t="shared" si="3"/>
        <v>-529507.63385700248</v>
      </c>
    </row>
    <row r="37" spans="1:8" ht="12.75">
      <c r="A37" s="43"/>
      <c r="B37" s="97"/>
      <c r="C37" s="97"/>
      <c r="D37" s="97"/>
      <c r="E37" s="97"/>
      <c r="F37" s="97"/>
    </row>
    <row r="38" spans="1:8" ht="12.75">
      <c r="A38" s="97"/>
      <c r="B38" s="97"/>
      <c r="C38" s="97"/>
      <c r="D38" s="97"/>
      <c r="E38" s="97"/>
      <c r="F38" s="97"/>
    </row>
    <row r="39" spans="1:8" ht="12.75">
      <c r="A39" s="97"/>
      <c r="B39" s="97"/>
      <c r="C39" s="97"/>
      <c r="D39" s="97"/>
      <c r="E39" s="97"/>
      <c r="F39" s="97"/>
    </row>
    <row r="40" spans="1:8" ht="12.75">
      <c r="A40" s="17"/>
      <c r="B40" s="19"/>
      <c r="C40" s="19"/>
      <c r="D40" s="19"/>
      <c r="E40" s="19"/>
      <c r="F40" s="19"/>
    </row>
    <row r="41" spans="1:8" ht="12.75">
      <c r="A41" s="17"/>
      <c r="B41" s="19"/>
      <c r="C41" s="19"/>
      <c r="D41" s="19"/>
      <c r="E41" s="19"/>
      <c r="F41" s="19"/>
    </row>
    <row r="42" spans="1:8" ht="12.75">
      <c r="A42" s="17"/>
      <c r="B42" s="19"/>
      <c r="C42" s="19"/>
      <c r="D42" s="19"/>
      <c r="E42" s="19"/>
      <c r="F42" s="19"/>
    </row>
  </sheetData>
  <printOptions horizontalCentered="1" verticalCentered="1"/>
  <pageMargins left="0.45" right="0.45" top="0.75" bottom="0.75" header="0.3" footer="0.3"/>
  <pageSetup scale="97" orientation="landscape" horizontalDpi="4294967294" r:id="rId1"/>
  <headerFooter>
    <oddHeader>&amp;R&amp;D</oddHeader>
    <oddFooter>&amp;L&amp;F&amp;RPage 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/>
  </sheetViews>
  <sheetFormatPr defaultColWidth="9.33203125" defaultRowHeight="15"/>
  <cols>
    <col min="1" max="1" width="34.83203125" style="112" customWidth="1"/>
    <col min="2" max="3" width="16.6640625" style="112" customWidth="1"/>
    <col min="4" max="7" width="16.6640625" style="166" customWidth="1"/>
    <col min="8" max="10" width="16.83203125" style="112" customWidth="1"/>
    <col min="11" max="11" width="14.33203125" style="112" customWidth="1"/>
    <col min="12" max="12" width="13.5" style="112" customWidth="1"/>
    <col min="13" max="14" width="9.33203125" style="112"/>
    <col min="15" max="20" width="12.83203125" style="112" customWidth="1"/>
    <col min="21" max="22" width="9.33203125" style="112"/>
    <col min="23" max="23" width="12.83203125" style="112" customWidth="1"/>
    <col min="24" max="16384" width="9.33203125" style="112"/>
  </cols>
  <sheetData>
    <row r="1" spans="1:12" ht="18">
      <c r="A1" s="194" t="s">
        <v>191</v>
      </c>
    </row>
    <row r="2" spans="1:12" ht="18">
      <c r="A2" s="194"/>
    </row>
    <row r="3" spans="1:12" ht="18">
      <c r="A3" s="238" t="s">
        <v>220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19"/>
    </row>
    <row r="4" spans="1:1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97"/>
    </row>
    <row r="5" spans="1:12">
      <c r="A5" s="305" t="s">
        <v>491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97"/>
    </row>
    <row r="6" spans="1:12">
      <c r="A6" s="305" t="s">
        <v>492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97"/>
    </row>
    <row r="7" spans="1:1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97"/>
    </row>
    <row r="8" spans="1:12" ht="15.75">
      <c r="A8" s="241" t="s">
        <v>192</v>
      </c>
      <c r="B8" s="242" t="s">
        <v>7</v>
      </c>
      <c r="C8" s="242" t="s">
        <v>8</v>
      </c>
      <c r="D8" s="242" t="s">
        <v>9</v>
      </c>
      <c r="E8" s="23" t="s">
        <v>10</v>
      </c>
      <c r="F8" s="242" t="s">
        <v>47</v>
      </c>
      <c r="G8" s="242" t="s">
        <v>83</v>
      </c>
      <c r="H8" s="23" t="s">
        <v>84</v>
      </c>
      <c r="I8" s="242" t="s">
        <v>124</v>
      </c>
      <c r="J8" s="242" t="s">
        <v>175</v>
      </c>
      <c r="K8" s="242" t="s">
        <v>64</v>
      </c>
      <c r="L8" s="197"/>
    </row>
    <row r="9" spans="1:12">
      <c r="A9" s="178" t="s">
        <v>193</v>
      </c>
      <c r="B9" s="245">
        <v>39883</v>
      </c>
      <c r="C9" s="245">
        <v>37940</v>
      </c>
      <c r="D9" s="245">
        <v>35980</v>
      </c>
      <c r="E9" s="245">
        <v>0</v>
      </c>
      <c r="F9" s="245">
        <v>0</v>
      </c>
      <c r="G9" s="245">
        <v>0</v>
      </c>
      <c r="H9" s="245">
        <v>0</v>
      </c>
      <c r="I9" s="245">
        <v>0</v>
      </c>
      <c r="J9" s="245">
        <v>0</v>
      </c>
      <c r="K9" s="18"/>
      <c r="L9" s="197"/>
    </row>
    <row r="10" spans="1:12">
      <c r="A10" s="178" t="s">
        <v>194</v>
      </c>
      <c r="B10" s="245">
        <v>396200</v>
      </c>
      <c r="C10" s="245">
        <v>395800</v>
      </c>
      <c r="D10" s="245">
        <v>395000</v>
      </c>
      <c r="E10" s="245">
        <v>360392</v>
      </c>
      <c r="F10" s="245">
        <v>360201</v>
      </c>
      <c r="G10" s="245">
        <v>357244</v>
      </c>
      <c r="H10" s="245">
        <v>358723</v>
      </c>
      <c r="I10" s="245">
        <v>359462</v>
      </c>
      <c r="J10" s="245">
        <v>359462</v>
      </c>
      <c r="K10" s="18"/>
      <c r="L10" s="197"/>
    </row>
    <row r="11" spans="1:12">
      <c r="A11" s="178" t="s">
        <v>195</v>
      </c>
      <c r="B11" s="245">
        <v>7975</v>
      </c>
      <c r="C11" s="245">
        <v>7825</v>
      </c>
      <c r="D11" s="245">
        <v>7675</v>
      </c>
      <c r="E11" s="245">
        <v>7525</v>
      </c>
      <c r="F11" s="245">
        <v>7375</v>
      </c>
      <c r="G11" s="245">
        <v>7225</v>
      </c>
      <c r="H11" s="245">
        <v>7075</v>
      </c>
      <c r="I11" s="245">
        <v>6925</v>
      </c>
      <c r="J11" s="245">
        <v>6738</v>
      </c>
      <c r="K11" s="18"/>
      <c r="L11" s="197"/>
    </row>
    <row r="12" spans="1:12">
      <c r="A12" s="178" t="s">
        <v>196</v>
      </c>
      <c r="B12" s="245">
        <v>35874.009999999995</v>
      </c>
      <c r="C12" s="245">
        <v>35874.380000000005</v>
      </c>
      <c r="D12" s="245">
        <v>35875</v>
      </c>
      <c r="E12" s="245">
        <v>35874</v>
      </c>
      <c r="F12" s="245">
        <v>35874</v>
      </c>
      <c r="G12" s="245">
        <v>35875</v>
      </c>
      <c r="H12" s="245">
        <v>35875</v>
      </c>
      <c r="I12" s="245">
        <v>35874</v>
      </c>
      <c r="J12" s="245">
        <v>35874</v>
      </c>
      <c r="K12" s="18"/>
      <c r="L12" s="197"/>
    </row>
    <row r="13" spans="1:12">
      <c r="A13" s="178" t="s">
        <v>197</v>
      </c>
      <c r="B13" s="245">
        <v>22302.799999999999</v>
      </c>
      <c r="C13" s="245">
        <v>22302.799999999999</v>
      </c>
      <c r="D13" s="245">
        <v>22303</v>
      </c>
      <c r="E13" s="245">
        <v>18765</v>
      </c>
      <c r="F13" s="245">
        <v>18103</v>
      </c>
      <c r="G13" s="245">
        <v>17703</v>
      </c>
      <c r="H13" s="245">
        <v>19303</v>
      </c>
      <c r="I13" s="245">
        <v>18803</v>
      </c>
      <c r="J13" s="245">
        <v>18303</v>
      </c>
      <c r="K13" s="18"/>
      <c r="L13" s="197"/>
    </row>
    <row r="14" spans="1:12">
      <c r="A14" s="178" t="s">
        <v>198</v>
      </c>
      <c r="B14" s="245">
        <v>20620.009999999998</v>
      </c>
      <c r="C14" s="245">
        <v>20620</v>
      </c>
      <c r="D14" s="245">
        <v>20620</v>
      </c>
      <c r="E14" s="245">
        <v>20621</v>
      </c>
      <c r="F14" s="245">
        <v>20620</v>
      </c>
      <c r="G14" s="245">
        <v>20621</v>
      </c>
      <c r="H14" s="245">
        <v>20620</v>
      </c>
      <c r="I14" s="245">
        <v>20620</v>
      </c>
      <c r="J14" s="245">
        <v>20620</v>
      </c>
      <c r="K14" s="18"/>
      <c r="L14" s="197"/>
    </row>
    <row r="15" spans="1:12">
      <c r="A15" s="178" t="s">
        <v>199</v>
      </c>
      <c r="B15" s="245">
        <v>23272.22</v>
      </c>
      <c r="C15" s="245">
        <v>23272.22</v>
      </c>
      <c r="D15" s="245">
        <v>23273</v>
      </c>
      <c r="E15" s="245">
        <v>23596</v>
      </c>
      <c r="F15" s="245">
        <v>23273</v>
      </c>
      <c r="G15" s="245">
        <v>23272</v>
      </c>
      <c r="H15" s="245">
        <v>23272</v>
      </c>
      <c r="I15" s="245">
        <v>23272</v>
      </c>
      <c r="J15" s="245">
        <v>23273</v>
      </c>
      <c r="K15" s="18"/>
      <c r="L15" s="197"/>
    </row>
    <row r="16" spans="1:12">
      <c r="A16" s="178" t="s">
        <v>200</v>
      </c>
      <c r="B16" s="245">
        <v>0</v>
      </c>
      <c r="C16" s="245">
        <v>0</v>
      </c>
      <c r="D16" s="245">
        <v>150970</v>
      </c>
      <c r="E16" s="245">
        <v>148284</v>
      </c>
      <c r="F16" s="245">
        <v>152884</v>
      </c>
      <c r="G16" s="245">
        <v>149284</v>
      </c>
      <c r="H16" s="245">
        <v>151534</v>
      </c>
      <c r="I16" s="245">
        <v>152457</v>
      </c>
      <c r="J16" s="245">
        <v>152174</v>
      </c>
      <c r="K16" s="18"/>
      <c r="L16" s="197"/>
    </row>
    <row r="17" spans="1:17">
      <c r="A17" s="178" t="s">
        <v>201</v>
      </c>
      <c r="B17" s="245">
        <v>0</v>
      </c>
      <c r="C17" s="245">
        <v>0</v>
      </c>
      <c r="D17" s="245">
        <v>0</v>
      </c>
      <c r="E17" s="245">
        <v>323107</v>
      </c>
      <c r="F17" s="245">
        <v>321769</v>
      </c>
      <c r="G17" s="245">
        <v>324519</v>
      </c>
      <c r="H17" s="245">
        <v>321769</v>
      </c>
      <c r="I17" s="245">
        <v>323769</v>
      </c>
      <c r="J17" s="245">
        <v>325269</v>
      </c>
      <c r="K17" s="18"/>
    </row>
    <row r="18" spans="1:17">
      <c r="A18" s="178" t="s">
        <v>202</v>
      </c>
      <c r="B18" s="245">
        <v>0</v>
      </c>
      <c r="C18" s="245">
        <v>0</v>
      </c>
      <c r="D18" s="245">
        <v>39759</v>
      </c>
      <c r="E18" s="245">
        <v>40138</v>
      </c>
      <c r="F18" s="245">
        <v>40063</v>
      </c>
      <c r="G18" s="245">
        <v>39938</v>
      </c>
      <c r="H18" s="245">
        <v>39763</v>
      </c>
      <c r="I18" s="245">
        <v>39819</v>
      </c>
      <c r="J18" s="245">
        <v>40118</v>
      </c>
      <c r="K18" s="18"/>
      <c r="L18" s="166"/>
    </row>
    <row r="19" spans="1:17">
      <c r="A19" s="249" t="s">
        <v>244</v>
      </c>
      <c r="B19" s="246">
        <f>SUM(B9:B18)</f>
        <v>546127.04</v>
      </c>
      <c r="C19" s="246">
        <f t="shared" ref="C19:J19" si="0">SUM(C9:C18)</f>
        <v>543634.4</v>
      </c>
      <c r="D19" s="246">
        <f t="shared" si="0"/>
        <v>731455</v>
      </c>
      <c r="E19" s="246">
        <f t="shared" si="0"/>
        <v>978302</v>
      </c>
      <c r="F19" s="246">
        <f t="shared" si="0"/>
        <v>980162</v>
      </c>
      <c r="G19" s="246">
        <f t="shared" si="0"/>
        <v>975681</v>
      </c>
      <c r="H19" s="246">
        <f t="shared" si="0"/>
        <v>977934</v>
      </c>
      <c r="I19" s="246">
        <f t="shared" si="0"/>
        <v>981001</v>
      </c>
      <c r="J19" s="246">
        <f t="shared" si="0"/>
        <v>981831</v>
      </c>
      <c r="K19" s="18"/>
    </row>
    <row r="20" spans="1:17" ht="15.75">
      <c r="A20" s="241" t="s">
        <v>203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8"/>
    </row>
    <row r="21" spans="1:17">
      <c r="A21" s="178" t="s">
        <v>204</v>
      </c>
      <c r="B21" s="245">
        <v>68145</v>
      </c>
      <c r="C21" s="245">
        <v>66552</v>
      </c>
      <c r="D21" s="245">
        <v>64914</v>
      </c>
      <c r="E21" s="245">
        <v>63276</v>
      </c>
      <c r="F21" s="245">
        <v>61638</v>
      </c>
      <c r="G21" s="245">
        <v>0</v>
      </c>
      <c r="H21" s="245">
        <v>0</v>
      </c>
      <c r="I21" s="245">
        <v>0</v>
      </c>
      <c r="J21" s="245">
        <v>0</v>
      </c>
      <c r="K21" s="18"/>
    </row>
    <row r="22" spans="1:17">
      <c r="A22" s="178" t="s">
        <v>205</v>
      </c>
      <c r="B22" s="245">
        <v>132759</v>
      </c>
      <c r="C22" s="245">
        <v>131990</v>
      </c>
      <c r="D22" s="245">
        <v>129002</v>
      </c>
      <c r="E22" s="245">
        <v>123615</v>
      </c>
      <c r="F22" s="245">
        <f>0.897*128730</f>
        <v>115470.81</v>
      </c>
      <c r="G22" s="245">
        <f>0.927*124005</f>
        <v>114952.63500000001</v>
      </c>
      <c r="H22" s="245">
        <f>0.927*119280</f>
        <v>110572.56000000001</v>
      </c>
      <c r="I22" s="245">
        <f>0.927*114555</f>
        <v>106192.485</v>
      </c>
      <c r="J22" s="245">
        <f>0.927*109830</f>
        <v>101812.41</v>
      </c>
      <c r="K22" s="18" t="s">
        <v>469</v>
      </c>
    </row>
    <row r="23" spans="1:17">
      <c r="A23" s="249" t="s">
        <v>206</v>
      </c>
      <c r="B23" s="246">
        <f>B19+B21+B22</f>
        <v>747031.04000000004</v>
      </c>
      <c r="C23" s="246">
        <f t="shared" ref="C23:J23" si="1">C19+C21+C22</f>
        <v>742176.4</v>
      </c>
      <c r="D23" s="246">
        <f t="shared" si="1"/>
        <v>925371</v>
      </c>
      <c r="E23" s="246">
        <f t="shared" si="1"/>
        <v>1165193</v>
      </c>
      <c r="F23" s="246">
        <f t="shared" si="1"/>
        <v>1157270.81</v>
      </c>
      <c r="G23" s="246">
        <f t="shared" si="1"/>
        <v>1090633.635</v>
      </c>
      <c r="H23" s="246">
        <f t="shared" si="1"/>
        <v>1088506.56</v>
      </c>
      <c r="I23" s="246">
        <f t="shared" si="1"/>
        <v>1087193.4850000001</v>
      </c>
      <c r="J23" s="246">
        <f t="shared" si="1"/>
        <v>1083643.4099999999</v>
      </c>
      <c r="K23" s="18"/>
    </row>
    <row r="24" spans="1:17">
      <c r="A24" s="178"/>
      <c r="B24" s="245"/>
      <c r="C24" s="245"/>
      <c r="D24" s="245"/>
      <c r="E24" s="247"/>
      <c r="F24" s="295"/>
      <c r="G24" s="247"/>
      <c r="H24" s="247"/>
      <c r="I24" s="247"/>
      <c r="J24" s="247"/>
      <c r="K24" s="18"/>
    </row>
    <row r="25" spans="1:17" ht="15.75">
      <c r="A25" s="241" t="s">
        <v>207</v>
      </c>
      <c r="B25" s="242" t="s">
        <v>7</v>
      </c>
      <c r="C25" s="242" t="s">
        <v>8</v>
      </c>
      <c r="D25" s="242" t="s">
        <v>9</v>
      </c>
      <c r="E25" s="23" t="s">
        <v>10</v>
      </c>
      <c r="F25" s="242" t="s">
        <v>47</v>
      </c>
      <c r="G25" s="242" t="s">
        <v>83</v>
      </c>
      <c r="H25" s="23" t="s">
        <v>84</v>
      </c>
      <c r="I25" s="242" t="s">
        <v>124</v>
      </c>
      <c r="J25" s="242" t="s">
        <v>175</v>
      </c>
      <c r="K25" s="242" t="s">
        <v>64</v>
      </c>
    </row>
    <row r="26" spans="1:17">
      <c r="A26" s="178" t="s">
        <v>208</v>
      </c>
      <c r="B26" s="245">
        <v>31300</v>
      </c>
      <c r="C26" s="245">
        <v>25400</v>
      </c>
      <c r="D26" s="245">
        <v>24600</v>
      </c>
      <c r="E26" s="245">
        <v>18900</v>
      </c>
      <c r="F26" s="245">
        <v>18300</v>
      </c>
      <c r="G26" s="245">
        <v>17700</v>
      </c>
      <c r="H26" s="245">
        <v>17100</v>
      </c>
      <c r="I26" s="245">
        <v>16500</v>
      </c>
      <c r="J26" s="245">
        <v>15900</v>
      </c>
      <c r="K26" s="18"/>
    </row>
    <row r="27" spans="1:17">
      <c r="A27" s="178" t="s">
        <v>209</v>
      </c>
      <c r="B27" s="245">
        <v>7175</v>
      </c>
      <c r="C27" s="245">
        <v>6975</v>
      </c>
      <c r="D27" s="245">
        <v>6775</v>
      </c>
      <c r="E27" s="245">
        <v>5304</v>
      </c>
      <c r="F27" s="245">
        <v>5300</v>
      </c>
      <c r="G27" s="245">
        <v>5257</v>
      </c>
      <c r="H27" s="245">
        <v>5279</v>
      </c>
      <c r="I27" s="245">
        <v>5289</v>
      </c>
      <c r="J27" s="245">
        <v>5290</v>
      </c>
      <c r="K27" s="18"/>
    </row>
    <row r="28" spans="1:17">
      <c r="A28" s="178" t="s">
        <v>210</v>
      </c>
      <c r="B28" s="245">
        <v>8262.36</v>
      </c>
      <c r="C28" s="245">
        <v>8262.36</v>
      </c>
      <c r="D28" s="245">
        <v>8263</v>
      </c>
      <c r="E28" s="245">
        <v>8263</v>
      </c>
      <c r="F28" s="245">
        <v>8263</v>
      </c>
      <c r="G28" s="245">
        <v>8263</v>
      </c>
      <c r="H28" s="245">
        <v>8263</v>
      </c>
      <c r="I28" s="245">
        <v>8263</v>
      </c>
      <c r="J28" s="245">
        <v>8264</v>
      </c>
      <c r="K28" s="18"/>
    </row>
    <row r="29" spans="1:17">
      <c r="A29" s="178" t="s">
        <v>211</v>
      </c>
      <c r="B29" s="245">
        <v>10860</v>
      </c>
      <c r="C29" s="245">
        <v>10645</v>
      </c>
      <c r="D29" s="245">
        <v>10430</v>
      </c>
      <c r="E29" s="245">
        <v>10215</v>
      </c>
      <c r="F29" s="245">
        <v>0</v>
      </c>
      <c r="G29" s="245">
        <v>0</v>
      </c>
      <c r="H29" s="245">
        <v>0</v>
      </c>
      <c r="I29" s="245">
        <v>0</v>
      </c>
      <c r="J29" s="245">
        <v>0</v>
      </c>
      <c r="K29" s="18"/>
    </row>
    <row r="30" spans="1:17">
      <c r="A30" s="178" t="s">
        <v>212</v>
      </c>
      <c r="B30" s="245">
        <v>10860</v>
      </c>
      <c r="C30" s="245">
        <v>10645</v>
      </c>
      <c r="D30" s="245">
        <v>10430</v>
      </c>
      <c r="E30" s="245">
        <v>10215</v>
      </c>
      <c r="F30" s="245">
        <v>0</v>
      </c>
      <c r="G30" s="245">
        <v>0</v>
      </c>
      <c r="H30" s="245">
        <v>0</v>
      </c>
      <c r="I30" s="245">
        <v>0</v>
      </c>
      <c r="J30" s="245">
        <v>0</v>
      </c>
      <c r="K30" s="18"/>
    </row>
    <row r="31" spans="1:17">
      <c r="A31" s="178" t="s">
        <v>213</v>
      </c>
      <c r="B31" s="245">
        <v>0</v>
      </c>
      <c r="C31" s="245">
        <v>0</v>
      </c>
      <c r="D31" s="245">
        <v>8200</v>
      </c>
      <c r="E31" s="245">
        <v>8875</v>
      </c>
      <c r="F31" s="245">
        <v>8575</v>
      </c>
      <c r="G31" s="245">
        <v>8275</v>
      </c>
      <c r="H31" s="245">
        <v>8950</v>
      </c>
      <c r="I31" s="245">
        <v>8679</v>
      </c>
      <c r="J31" s="245">
        <v>8487</v>
      </c>
      <c r="K31" s="18"/>
      <c r="O31" s="197"/>
      <c r="P31" s="197"/>
      <c r="Q31" s="197"/>
    </row>
    <row r="32" spans="1:17">
      <c r="A32" s="178" t="s">
        <v>214</v>
      </c>
      <c r="B32" s="245">
        <v>3679</v>
      </c>
      <c r="C32" s="245">
        <v>0</v>
      </c>
      <c r="D32" s="245">
        <v>7594</v>
      </c>
      <c r="E32" s="245">
        <v>7445</v>
      </c>
      <c r="F32" s="245">
        <v>7195</v>
      </c>
      <c r="G32" s="245">
        <v>7920</v>
      </c>
      <c r="H32" s="245">
        <v>7620</v>
      </c>
      <c r="I32" s="245">
        <v>7388</v>
      </c>
      <c r="J32" s="245">
        <v>7223</v>
      </c>
      <c r="K32" s="18"/>
      <c r="O32" s="197"/>
      <c r="P32" s="197"/>
      <c r="Q32" s="197"/>
    </row>
    <row r="33" spans="1:17">
      <c r="A33" s="178" t="s">
        <v>215</v>
      </c>
      <c r="B33" s="245">
        <v>1172.0500000000002</v>
      </c>
      <c r="C33" s="245">
        <v>1109.68</v>
      </c>
      <c r="D33" s="245">
        <v>1046</v>
      </c>
      <c r="E33" s="245">
        <v>981</v>
      </c>
      <c r="F33" s="245">
        <v>914</v>
      </c>
      <c r="G33" s="245">
        <v>846</v>
      </c>
      <c r="H33" s="245">
        <v>776</v>
      </c>
      <c r="I33" s="245">
        <v>665</v>
      </c>
      <c r="J33" s="245">
        <v>633</v>
      </c>
      <c r="K33" s="18"/>
      <c r="O33" s="197"/>
      <c r="P33" s="197"/>
      <c r="Q33" s="197"/>
    </row>
    <row r="34" spans="1:17">
      <c r="A34" s="249" t="s">
        <v>216</v>
      </c>
      <c r="B34" s="246">
        <f>SUM(B26:B33)</f>
        <v>73308.41</v>
      </c>
      <c r="C34" s="246">
        <f>SUM(C26:C33)</f>
        <v>63037.04</v>
      </c>
      <c r="D34" s="246">
        <f t="shared" ref="D34:J34" si="2">SUM(D26:D33)</f>
        <v>77338</v>
      </c>
      <c r="E34" s="246">
        <f t="shared" si="2"/>
        <v>70198</v>
      </c>
      <c r="F34" s="246">
        <f t="shared" si="2"/>
        <v>48547</v>
      </c>
      <c r="G34" s="246">
        <f t="shared" si="2"/>
        <v>48261</v>
      </c>
      <c r="H34" s="246">
        <f t="shared" si="2"/>
        <v>47988</v>
      </c>
      <c r="I34" s="246">
        <f t="shared" si="2"/>
        <v>46784</v>
      </c>
      <c r="J34" s="246">
        <f t="shared" si="2"/>
        <v>45797</v>
      </c>
      <c r="K34" s="18"/>
      <c r="O34" s="197"/>
      <c r="P34" s="197"/>
      <c r="Q34" s="197"/>
    </row>
    <row r="35" spans="1:17">
      <c r="A35" s="178"/>
      <c r="B35" s="248"/>
      <c r="C35" s="248"/>
      <c r="D35" s="248"/>
      <c r="E35" s="178"/>
      <c r="F35" s="248"/>
      <c r="G35" s="248"/>
      <c r="H35" s="178"/>
      <c r="I35" s="178"/>
      <c r="J35" s="178"/>
      <c r="K35" s="18"/>
      <c r="O35" s="197"/>
      <c r="P35" s="197"/>
      <c r="Q35" s="197"/>
    </row>
    <row r="36" spans="1:17" ht="15.75">
      <c r="A36" s="241" t="s">
        <v>217</v>
      </c>
      <c r="B36" s="245">
        <v>11476.39</v>
      </c>
      <c r="C36" s="245">
        <v>18676.84</v>
      </c>
      <c r="D36" s="245">
        <v>80000</v>
      </c>
      <c r="E36" s="245">
        <v>80000</v>
      </c>
      <c r="F36" s="245">
        <v>38100</v>
      </c>
      <c r="G36" s="245"/>
      <c r="H36" s="245"/>
      <c r="I36" s="245"/>
      <c r="J36" s="245"/>
      <c r="K36" s="18"/>
      <c r="O36" s="197"/>
      <c r="P36" s="197"/>
      <c r="Q36" s="197"/>
    </row>
    <row r="37" spans="1:17">
      <c r="A37" s="178"/>
      <c r="B37" s="248"/>
      <c r="C37" s="248"/>
      <c r="D37" s="248"/>
      <c r="E37" s="178"/>
      <c r="F37" s="248"/>
      <c r="G37" s="248"/>
      <c r="H37" s="178"/>
      <c r="I37" s="178"/>
      <c r="J37" s="178"/>
      <c r="K37" s="18"/>
      <c r="O37" s="197"/>
      <c r="P37" s="197"/>
      <c r="Q37" s="197"/>
    </row>
    <row r="38" spans="1:17" ht="15.75">
      <c r="A38" s="243" t="s">
        <v>218</v>
      </c>
      <c r="B38" s="246">
        <f>B23+B34+B36</f>
        <v>831815.84000000008</v>
      </c>
      <c r="C38" s="246">
        <f t="shared" ref="C38:J38" si="3">C23+C34+C36</f>
        <v>823890.28</v>
      </c>
      <c r="D38" s="246">
        <f t="shared" si="3"/>
        <v>1082709</v>
      </c>
      <c r="E38" s="246">
        <f t="shared" si="3"/>
        <v>1315391</v>
      </c>
      <c r="F38" s="246">
        <f t="shared" si="3"/>
        <v>1243917.81</v>
      </c>
      <c r="G38" s="246">
        <f t="shared" si="3"/>
        <v>1138894.635</v>
      </c>
      <c r="H38" s="246">
        <f t="shared" si="3"/>
        <v>1136494.56</v>
      </c>
      <c r="I38" s="246">
        <f t="shared" si="3"/>
        <v>1133977.4850000001</v>
      </c>
      <c r="J38" s="246">
        <f t="shared" si="3"/>
        <v>1129440.4099999999</v>
      </c>
      <c r="K38" s="18"/>
      <c r="O38" s="197"/>
      <c r="P38" s="197"/>
      <c r="Q38" s="197"/>
    </row>
    <row r="39" spans="1:17">
      <c r="A39" s="244" t="s">
        <v>219</v>
      </c>
      <c r="B39" s="239"/>
      <c r="C39" s="239"/>
      <c r="D39" s="239"/>
      <c r="E39" s="239"/>
      <c r="F39" s="239"/>
      <c r="G39" s="239"/>
      <c r="H39" s="239"/>
      <c r="I39" s="239"/>
      <c r="J39" s="239"/>
      <c r="K39" s="18"/>
      <c r="O39" s="197"/>
      <c r="P39" s="197"/>
      <c r="Q39" s="197"/>
    </row>
    <row r="41" spans="1:17">
      <c r="N41" s="18"/>
    </row>
  </sheetData>
  <printOptions horizontalCentered="1" verticalCentered="1"/>
  <pageMargins left="0.7" right="0.7" top="0.5" bottom="0.5" header="0.3" footer="0.3"/>
  <pageSetup orientation="landscape" horizontalDpi="1200" verticalDpi="1200" r:id="rId1"/>
  <headerFooter>
    <oddHeader>&amp;R&amp;D</oddHeader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"/>
  <sheetViews>
    <sheetView workbookViewId="0">
      <selection activeCell="E8" sqref="E8"/>
    </sheetView>
  </sheetViews>
  <sheetFormatPr defaultColWidth="9.33203125" defaultRowHeight="12.75"/>
  <cols>
    <col min="1" max="1" width="13.33203125" style="19" customWidth="1"/>
    <col min="2" max="2" width="22" style="19" customWidth="1"/>
    <col min="3" max="3" width="22.83203125" style="19" customWidth="1"/>
    <col min="4" max="4" width="21.5" style="19" customWidth="1"/>
    <col min="5" max="5" width="19.33203125" style="37" customWidth="1"/>
    <col min="6" max="10" width="17.83203125" style="19" customWidth="1"/>
    <col min="11" max="11" width="14.6640625" style="19" customWidth="1"/>
    <col min="12" max="12" width="10.83203125" style="19" bestFit="1" customWidth="1"/>
    <col min="13" max="16384" width="9.33203125" style="19"/>
  </cols>
  <sheetData>
    <row r="1" spans="1:43" customFormat="1" ht="18">
      <c r="A1" s="121" t="s">
        <v>246</v>
      </c>
      <c r="B1" s="19"/>
      <c r="C1" s="108"/>
      <c r="I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</row>
    <row r="2" spans="1:43" customFormat="1" ht="18">
      <c r="B2" s="121"/>
      <c r="C2" s="108"/>
      <c r="I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</row>
    <row r="3" spans="1:43" customFormat="1" ht="18">
      <c r="A3" s="303" t="s">
        <v>493</v>
      </c>
      <c r="B3" s="121"/>
      <c r="C3" s="108"/>
      <c r="I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</row>
    <row r="4" spans="1:43" customFormat="1" ht="18.75" thickBot="1">
      <c r="B4" s="121"/>
      <c r="C4" s="108"/>
      <c r="I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</row>
    <row r="5" spans="1:43" s="21" customFormat="1" ht="15">
      <c r="B5" s="250" t="s">
        <v>247</v>
      </c>
      <c r="C5" s="52" t="s">
        <v>169</v>
      </c>
      <c r="D5" s="51" t="s">
        <v>189</v>
      </c>
      <c r="E5" s="51" t="s">
        <v>189</v>
      </c>
      <c r="F5" s="51" t="s">
        <v>248</v>
      </c>
      <c r="G5" s="250" t="s">
        <v>250</v>
      </c>
      <c r="I5" s="23" t="s">
        <v>504</v>
      </c>
    </row>
    <row r="6" spans="1:43" s="21" customFormat="1" ht="15.75" thickBot="1">
      <c r="B6" s="251" t="s">
        <v>170</v>
      </c>
      <c r="C6" s="144" t="s">
        <v>170</v>
      </c>
      <c r="D6" s="144" t="s">
        <v>80</v>
      </c>
      <c r="E6" s="144" t="s">
        <v>171</v>
      </c>
      <c r="F6" s="144" t="s">
        <v>249</v>
      </c>
      <c r="G6" s="251" t="s">
        <v>249</v>
      </c>
      <c r="H6" s="184" t="s">
        <v>64</v>
      </c>
      <c r="I6" s="23" t="s">
        <v>252</v>
      </c>
      <c r="K6" s="23" t="s">
        <v>251</v>
      </c>
    </row>
    <row r="7" spans="1:43">
      <c r="A7" s="167" t="s">
        <v>10</v>
      </c>
      <c r="B7" s="50">
        <v>2064003</v>
      </c>
      <c r="C7" s="50">
        <v>0</v>
      </c>
      <c r="D7" s="49">
        <v>0.51300000000000001</v>
      </c>
      <c r="E7" s="50">
        <f t="shared" ref="E7:E12" si="0">D7*B7</f>
        <v>1058833.5390000001</v>
      </c>
      <c r="F7" s="234">
        <f t="shared" ref="F7:F12" si="1">E7*$I$7</f>
        <v>974550.38929560012</v>
      </c>
      <c r="G7" s="50">
        <f t="shared" ref="G7:G12" si="2">E7*$I$8</f>
        <v>84283.149704400013</v>
      </c>
      <c r="H7" s="254" t="s">
        <v>248</v>
      </c>
      <c r="I7" s="252">
        <v>0.9204</v>
      </c>
      <c r="K7" s="253" t="s">
        <v>170</v>
      </c>
    </row>
    <row r="8" spans="1:43">
      <c r="A8" s="167" t="s">
        <v>47</v>
      </c>
      <c r="B8" s="44">
        <v>2171331</v>
      </c>
      <c r="C8" s="44">
        <v>0</v>
      </c>
      <c r="D8" s="49">
        <v>0.53349999999999997</v>
      </c>
      <c r="E8" s="50">
        <f t="shared" si="0"/>
        <v>1158405.0884999998</v>
      </c>
      <c r="F8" s="234">
        <f t="shared" si="1"/>
        <v>1066196.0434553998</v>
      </c>
      <c r="G8" s="50">
        <f t="shared" si="2"/>
        <v>92209.045044599989</v>
      </c>
      <c r="H8" s="254" t="s">
        <v>250</v>
      </c>
      <c r="I8" s="252">
        <f>1-I7</f>
        <v>7.9600000000000004E-2</v>
      </c>
      <c r="K8" s="220">
        <f>B8/B7</f>
        <v>1.0519999244187146</v>
      </c>
      <c r="M8" s="188"/>
    </row>
    <row r="9" spans="1:43">
      <c r="A9" s="167" t="s">
        <v>83</v>
      </c>
      <c r="B9" s="44">
        <v>2284240</v>
      </c>
      <c r="C9" s="44">
        <v>0</v>
      </c>
      <c r="D9" s="49">
        <v>0.53349999999999997</v>
      </c>
      <c r="E9" s="50">
        <f t="shared" si="0"/>
        <v>1218642.04</v>
      </c>
      <c r="F9" s="234">
        <f t="shared" si="1"/>
        <v>1121638.1336159999</v>
      </c>
      <c r="G9" s="50">
        <f t="shared" si="2"/>
        <v>97003.906384000002</v>
      </c>
      <c r="H9" s="307" t="s">
        <v>505</v>
      </c>
      <c r="K9" s="220">
        <f>B9/B8</f>
        <v>1.0519999023640338</v>
      </c>
      <c r="M9" s="188"/>
    </row>
    <row r="10" spans="1:43">
      <c r="A10" s="167" t="s">
        <v>84</v>
      </c>
      <c r="B10" s="44">
        <v>2403021</v>
      </c>
      <c r="C10" s="44">
        <v>0</v>
      </c>
      <c r="D10" s="49">
        <v>0.53349999999999997</v>
      </c>
      <c r="E10" s="50">
        <f t="shared" si="0"/>
        <v>1282011.7034999998</v>
      </c>
      <c r="F10" s="234">
        <f t="shared" si="1"/>
        <v>1179963.5719013999</v>
      </c>
      <c r="G10" s="50">
        <f t="shared" si="2"/>
        <v>102048.1315986</v>
      </c>
      <c r="H10" s="185"/>
      <c r="K10" s="220">
        <f>B10/B9</f>
        <v>1.0520002276468321</v>
      </c>
      <c r="M10" s="188"/>
    </row>
    <row r="11" spans="1:43">
      <c r="A11" s="167" t="s">
        <v>124</v>
      </c>
      <c r="B11" s="44">
        <v>2527978</v>
      </c>
      <c r="C11" s="44">
        <v>0</v>
      </c>
      <c r="D11" s="49">
        <v>0.53349999999999997</v>
      </c>
      <c r="E11" s="50">
        <f t="shared" si="0"/>
        <v>1348676.263</v>
      </c>
      <c r="F11" s="234">
        <f t="shared" si="1"/>
        <v>1241321.6324652</v>
      </c>
      <c r="G11" s="50">
        <f t="shared" si="2"/>
        <v>107354.6305348</v>
      </c>
      <c r="H11" s="185"/>
      <c r="K11" s="220">
        <f>B11/B10</f>
        <v>1.0519999617148581</v>
      </c>
      <c r="M11" s="188"/>
    </row>
    <row r="12" spans="1:43">
      <c r="A12" s="167" t="s">
        <v>175</v>
      </c>
      <c r="B12" s="234">
        <f>B11*K12</f>
        <v>2659432.7592160036</v>
      </c>
      <c r="C12" s="234">
        <v>0</v>
      </c>
      <c r="D12" s="49">
        <v>0.53349999999999997</v>
      </c>
      <c r="E12" s="50">
        <f t="shared" si="0"/>
        <v>1418807.3770417378</v>
      </c>
      <c r="F12" s="234">
        <f t="shared" si="1"/>
        <v>1305870.3098292155</v>
      </c>
      <c r="G12" s="50">
        <f t="shared" si="2"/>
        <v>112937.06721252234</v>
      </c>
      <c r="H12" s="185"/>
      <c r="K12" s="220">
        <f>K11</f>
        <v>1.0519999617148581</v>
      </c>
      <c r="M12" s="188"/>
    </row>
    <row r="13" spans="1:43">
      <c r="C13" s="233"/>
      <c r="D13" s="233"/>
      <c r="I13" s="37"/>
      <c r="M13" s="188"/>
    </row>
    <row r="14" spans="1:43">
      <c r="A14" s="19" t="s">
        <v>367</v>
      </c>
      <c r="C14" s="233"/>
      <c r="D14" s="233"/>
      <c r="F14" s="310"/>
      <c r="I14" s="37"/>
      <c r="M14" s="188"/>
    </row>
    <row r="15" spans="1:43">
      <c r="C15" s="233"/>
      <c r="D15" s="233"/>
      <c r="F15" s="310"/>
      <c r="I15" s="183"/>
      <c r="M15" s="188"/>
    </row>
    <row r="16" spans="1:43" ht="15.75">
      <c r="A16" s="225"/>
      <c r="C16" s="233"/>
      <c r="D16" s="233"/>
      <c r="F16" s="310"/>
    </row>
    <row r="17" spans="1:7" ht="15.75">
      <c r="A17" s="225"/>
      <c r="C17" s="23"/>
      <c r="D17" s="23"/>
      <c r="E17" s="23"/>
      <c r="F17" s="310"/>
      <c r="G17" s="23"/>
    </row>
    <row r="18" spans="1:7">
      <c r="E18" s="226"/>
      <c r="F18" s="310"/>
    </row>
    <row r="19" spans="1:7">
      <c r="E19" s="226"/>
      <c r="F19" s="310"/>
    </row>
    <row r="20" spans="1:7">
      <c r="E20" s="226"/>
      <c r="F20" s="200"/>
    </row>
    <row r="21" spans="1:7">
      <c r="E21" s="226"/>
      <c r="F21" s="200"/>
    </row>
    <row r="22" spans="1:7">
      <c r="E22" s="226"/>
      <c r="F22" s="200"/>
    </row>
    <row r="23" spans="1:7">
      <c r="E23" s="226"/>
      <c r="F23" s="200"/>
    </row>
  </sheetData>
  <printOptions horizontalCentered="1" verticalCentered="1"/>
  <pageMargins left="0.7" right="0.7" top="0.75" bottom="0.75" header="0.3" footer="0.3"/>
  <pageSetup orientation="landscape" horizontalDpi="1200" verticalDpi="1200" r:id="rId1"/>
  <headerFooter>
    <oddHeader>&amp;R&amp;D</oddHeader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6" zoomScaleNormal="96" workbookViewId="0">
      <selection activeCell="C15" sqref="C15"/>
    </sheetView>
  </sheetViews>
  <sheetFormatPr defaultRowHeight="11.25"/>
  <cols>
    <col min="1" max="1" width="47" customWidth="1"/>
    <col min="2" max="11" width="17.33203125" customWidth="1"/>
  </cols>
  <sheetData>
    <row r="1" spans="1:10" ht="18">
      <c r="A1" s="229" t="s">
        <v>187</v>
      </c>
    </row>
    <row r="2" spans="1:10" ht="18">
      <c r="A2" s="33"/>
    </row>
    <row r="3" spans="1:10" ht="18">
      <c r="A3" s="33" t="s">
        <v>181</v>
      </c>
    </row>
    <row r="4" spans="1:10" ht="15.75">
      <c r="A4" s="12" t="s">
        <v>119</v>
      </c>
    </row>
    <row r="5" spans="1:10" ht="15">
      <c r="C5" s="224"/>
    </row>
    <row r="6" spans="1:10" ht="15">
      <c r="A6" s="303" t="s">
        <v>494</v>
      </c>
      <c r="C6" s="224"/>
    </row>
    <row r="10" spans="1:10" ht="12.75">
      <c r="A10" s="170"/>
      <c r="B10" s="168" t="s">
        <v>47</v>
      </c>
      <c r="C10" s="168" t="s">
        <v>83</v>
      </c>
      <c r="D10" s="168" t="s">
        <v>84</v>
      </c>
      <c r="E10" s="168" t="s">
        <v>124</v>
      </c>
      <c r="F10" s="168" t="s">
        <v>175</v>
      </c>
      <c r="G10" s="168"/>
      <c r="H10" s="168" t="s">
        <v>434</v>
      </c>
    </row>
    <row r="11" spans="1:10" ht="15.75">
      <c r="A11" s="129" t="s">
        <v>52</v>
      </c>
      <c r="B11" s="169" t="s">
        <v>6</v>
      </c>
      <c r="C11" s="169" t="s">
        <v>6</v>
      </c>
      <c r="D11" s="169" t="s">
        <v>6</v>
      </c>
      <c r="E11" s="169" t="s">
        <v>6</v>
      </c>
      <c r="F11" s="169" t="s">
        <v>6</v>
      </c>
      <c r="G11" s="169" t="s">
        <v>433</v>
      </c>
      <c r="H11" s="169" t="s">
        <v>435</v>
      </c>
      <c r="J11" s="285" t="s">
        <v>440</v>
      </c>
    </row>
    <row r="12" spans="1:10" ht="15.75">
      <c r="A12" s="12"/>
      <c r="B12" s="43"/>
      <c r="C12" s="43"/>
      <c r="D12" s="43"/>
      <c r="E12" s="43"/>
      <c r="F12" s="43"/>
      <c r="J12" s="187" t="s">
        <v>441</v>
      </c>
    </row>
    <row r="13" spans="1:10" ht="12.75">
      <c r="A13" s="42" t="s">
        <v>431</v>
      </c>
      <c r="B13" s="45">
        <f>'Expenditure Projections'!E42</f>
        <v>1572635</v>
      </c>
      <c r="C13" s="45">
        <f>B13*(1+$G$13)+B13*$H$13</f>
        <v>1625318.2725</v>
      </c>
      <c r="D13" s="45">
        <f t="shared" ref="D13:F13" si="0">C13*(1+$G$13)+C13*$H$13</f>
        <v>1679766.4346287497</v>
      </c>
      <c r="E13" s="45">
        <f t="shared" si="0"/>
        <v>1736038.6101888127</v>
      </c>
      <c r="F13" s="45">
        <f t="shared" si="0"/>
        <v>1794195.9036301377</v>
      </c>
      <c r="G13" s="203">
        <v>1.4999999999999999E-2</v>
      </c>
      <c r="H13" s="203">
        <v>1.8499999999999999E-2</v>
      </c>
      <c r="J13" s="187" t="s">
        <v>432</v>
      </c>
    </row>
    <row r="14" spans="1:10" ht="12.75">
      <c r="A14" s="42" t="s">
        <v>436</v>
      </c>
      <c r="B14" s="45">
        <f>'Expenditure Projections'!E65</f>
        <v>1026849</v>
      </c>
      <c r="C14" s="45">
        <f>B14*(1+$G$14)+B14*$H$14</f>
        <v>1061248.4415</v>
      </c>
      <c r="D14" s="45">
        <f t="shared" ref="D14:F14" si="1">C14*(1+$G$14)+C14*$H$14</f>
        <v>1096800.2642902499</v>
      </c>
      <c r="E14" s="45">
        <f t="shared" si="1"/>
        <v>1133543.073143973</v>
      </c>
      <c r="F14" s="45">
        <f t="shared" si="1"/>
        <v>1171516.766094296</v>
      </c>
      <c r="G14" s="203">
        <v>1.4999999999999999E-2</v>
      </c>
      <c r="H14" s="203">
        <v>1.8499999999999999E-2</v>
      </c>
      <c r="J14" s="187" t="s">
        <v>438</v>
      </c>
    </row>
    <row r="15" spans="1:10" ht="12.75">
      <c r="A15" s="42" t="s">
        <v>437</v>
      </c>
      <c r="B15" s="45">
        <f>169676+6000+900+76139+156539+1400+176613+86924+145474+115471+314769+135510+117710+33359+296359+129349</f>
        <v>1962192</v>
      </c>
      <c r="C15" s="45">
        <f>B15*(1+$G$15)+B15*$H$15</f>
        <v>2011246.7999999998</v>
      </c>
      <c r="D15" s="45">
        <f t="shared" ref="D15:F15" si="2">C15*(1+$G$15)+C15*$H$15</f>
        <v>2061527.9699999997</v>
      </c>
      <c r="E15" s="45">
        <f t="shared" si="2"/>
        <v>2113066.1692499993</v>
      </c>
      <c r="F15" s="45">
        <f t="shared" si="2"/>
        <v>2165892.8234812492</v>
      </c>
      <c r="G15" s="203">
        <v>1.4999999999999999E-2</v>
      </c>
      <c r="H15" s="203">
        <v>0.01</v>
      </c>
      <c r="J15" s="187" t="s">
        <v>439</v>
      </c>
    </row>
    <row r="16" spans="1:10" ht="12.75">
      <c r="A16" s="34" t="s">
        <v>2</v>
      </c>
      <c r="B16" s="45">
        <f>SUM(B13:B15)</f>
        <v>4561676</v>
      </c>
      <c r="C16" s="45">
        <f>SUM(C13:C15)</f>
        <v>4697813.5139999995</v>
      </c>
      <c r="D16" s="45">
        <f t="shared" ref="D16:F16" si="3">SUM(D13:D15)</f>
        <v>4838094.6689189989</v>
      </c>
      <c r="E16" s="45">
        <f t="shared" si="3"/>
        <v>4982647.8525827853</v>
      </c>
      <c r="F16" s="45">
        <f t="shared" si="3"/>
        <v>5131605.4932056833</v>
      </c>
      <c r="G16" s="203"/>
      <c r="H16" s="203"/>
    </row>
    <row r="17" spans="1:10" s="19" customFormat="1" ht="12.75">
      <c r="A17" s="47" t="s">
        <v>442</v>
      </c>
      <c r="B17" s="48"/>
      <c r="C17" s="48">
        <f>C16-B16</f>
        <v>136137.5139999995</v>
      </c>
      <c r="D17" s="48">
        <f>C17+(D16-C16)</f>
        <v>276418.66891899891</v>
      </c>
      <c r="E17" s="48">
        <f t="shared" ref="E17:F17" si="4">D17+(E16-D16)</f>
        <v>420971.8525827853</v>
      </c>
      <c r="F17" s="48">
        <f t="shared" si="4"/>
        <v>569929.49320568331</v>
      </c>
      <c r="J17" s="187"/>
    </row>
    <row r="18" spans="1:10" ht="12.75">
      <c r="A18" s="22" t="s">
        <v>36</v>
      </c>
    </row>
    <row r="19" spans="1:10" s="41" customFormat="1" ht="12.75">
      <c r="A19"/>
      <c r="B19"/>
      <c r="C19"/>
      <c r="D19"/>
      <c r="E19"/>
      <c r="F19"/>
      <c r="G19"/>
      <c r="H19"/>
      <c r="I19"/>
    </row>
    <row r="20" spans="1:10" ht="12.75">
      <c r="G20" s="19"/>
      <c r="H20" s="19"/>
      <c r="I20" s="19"/>
    </row>
    <row r="23" spans="1:10">
      <c r="E23" s="222"/>
    </row>
    <row r="24" spans="1:10">
      <c r="E24" s="222"/>
    </row>
    <row r="25" spans="1:10">
      <c r="E25" s="222"/>
    </row>
    <row r="26" spans="1:10">
      <c r="E26" s="222"/>
    </row>
  </sheetData>
  <pageMargins left="0.7" right="0.7" top="0.75" bottom="0.75" header="0.3" footer="0.3"/>
  <pageSetup orientation="landscape" horizontalDpi="4294967294" verticalDpi="1200" r:id="rId1"/>
  <headerFooter>
    <oddHeader>&amp;R&amp;D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71"/>
  <sheetViews>
    <sheetView zoomScaleNormal="100" workbookViewId="0">
      <pane ySplit="4" topLeftCell="A5" activePane="bottomLeft" state="frozen"/>
      <selection pane="bottomLeft" activeCell="E41" sqref="E41"/>
    </sheetView>
  </sheetViews>
  <sheetFormatPr defaultColWidth="13.5" defaultRowHeight="12.75"/>
  <cols>
    <col min="1" max="1" width="49" style="3" customWidth="1"/>
    <col min="2" max="9" width="14" style="3" customWidth="1"/>
    <col min="10" max="10" width="2.83203125" style="3" customWidth="1"/>
    <col min="11" max="11" width="22.1640625" style="3" customWidth="1"/>
    <col min="12" max="12" width="39.5" style="4" customWidth="1"/>
    <col min="13" max="13" width="42" style="3" customWidth="1"/>
    <col min="14" max="242" width="13.5" style="3" customWidth="1"/>
    <col min="243" max="16384" width="13.5" style="3"/>
  </cols>
  <sheetData>
    <row r="1" spans="1:40" customFormat="1" ht="18">
      <c r="A1" s="121" t="s">
        <v>185</v>
      </c>
      <c r="B1" s="121"/>
      <c r="D1" s="108"/>
      <c r="F1" s="2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</row>
    <row r="2" spans="1:40" s="14" customFormat="1" ht="15" customHeight="1" thickBot="1">
      <c r="A2" s="16"/>
      <c r="B2" s="16"/>
      <c r="C2" s="13"/>
      <c r="D2" s="13"/>
      <c r="E2" s="13"/>
      <c r="F2" s="13"/>
      <c r="G2" s="13"/>
      <c r="H2" s="13"/>
      <c r="I2" s="13"/>
      <c r="J2" s="13"/>
      <c r="K2" s="13"/>
      <c r="L2" s="15"/>
    </row>
    <row r="3" spans="1:40" ht="15.75">
      <c r="A3" s="135" t="s">
        <v>34</v>
      </c>
      <c r="B3" s="125" t="s">
        <v>8</v>
      </c>
      <c r="C3" s="125" t="s">
        <v>9</v>
      </c>
      <c r="D3" s="125" t="s">
        <v>10</v>
      </c>
      <c r="E3" s="125" t="s">
        <v>47</v>
      </c>
      <c r="F3" s="125" t="s">
        <v>83</v>
      </c>
      <c r="G3" s="125" t="s">
        <v>84</v>
      </c>
      <c r="H3" s="125" t="s">
        <v>124</v>
      </c>
      <c r="I3" s="125" t="s">
        <v>175</v>
      </c>
      <c r="J3" s="122"/>
      <c r="K3" s="125" t="s">
        <v>21</v>
      </c>
      <c r="L3" s="156" t="s">
        <v>64</v>
      </c>
      <c r="M3" s="2"/>
    </row>
    <row r="4" spans="1:40" ht="16.5" thickBot="1">
      <c r="A4" s="134" t="s">
        <v>186</v>
      </c>
      <c r="B4" s="128" t="s">
        <v>91</v>
      </c>
      <c r="C4" s="128" t="s">
        <v>91</v>
      </c>
      <c r="D4" s="128" t="s">
        <v>20</v>
      </c>
      <c r="E4" s="128" t="s">
        <v>6</v>
      </c>
      <c r="F4" s="128" t="s">
        <v>6</v>
      </c>
      <c r="G4" s="128" t="s">
        <v>6</v>
      </c>
      <c r="H4" s="128" t="s">
        <v>6</v>
      </c>
      <c r="I4" s="128" t="s">
        <v>6</v>
      </c>
      <c r="J4" s="122"/>
      <c r="K4" s="128" t="s">
        <v>30</v>
      </c>
      <c r="L4" s="157"/>
      <c r="M4" s="2"/>
    </row>
    <row r="5" spans="1:40" ht="15.75">
      <c r="A5" s="77" t="s">
        <v>40</v>
      </c>
      <c r="B5" s="4"/>
      <c r="C5" s="4"/>
      <c r="D5" s="4"/>
      <c r="E5" s="35"/>
      <c r="F5" s="35"/>
      <c r="G5" s="35"/>
      <c r="H5" s="35"/>
      <c r="I5" s="35"/>
      <c r="J5" s="4"/>
      <c r="K5" s="4"/>
    </row>
    <row r="6" spans="1:40">
      <c r="A6" s="46" t="s">
        <v>17</v>
      </c>
      <c r="B6" s="78">
        <v>16267561</v>
      </c>
      <c r="C6" s="70">
        <f>17194323-9761</f>
        <v>17184562</v>
      </c>
      <c r="D6" s="78">
        <f>C10</f>
        <v>18178839.050000001</v>
      </c>
      <c r="E6" s="78">
        <f>SUM(D6:D9)</f>
        <v>19037452.050000001</v>
      </c>
      <c r="F6" s="78">
        <f>SUM(E6:E9)</f>
        <v>19663388.050000001</v>
      </c>
      <c r="G6" s="78">
        <f>SUM(F6:F9)</f>
        <v>20304973.050000001</v>
      </c>
      <c r="H6" s="78">
        <f>SUM(G6:G9)</f>
        <v>20962597.050000001</v>
      </c>
      <c r="I6" s="78">
        <f>SUM(H6:H9)</f>
        <v>21636662.050000001</v>
      </c>
      <c r="J6" s="78"/>
      <c r="K6" s="158"/>
      <c r="L6" s="70"/>
      <c r="M6" s="1"/>
      <c r="N6" s="1"/>
      <c r="O6" s="1"/>
    </row>
    <row r="7" spans="1:40">
      <c r="A7" s="46" t="s">
        <v>0</v>
      </c>
      <c r="B7" s="46">
        <f>ROUND(B6*0.025,0)</f>
        <v>406689</v>
      </c>
      <c r="C7" s="46">
        <f>(C6)*0.025</f>
        <v>429614.05000000005</v>
      </c>
      <c r="D7" s="78">
        <f t="shared" ref="D7:I7" si="0">ROUND(+D6*0.025,0)</f>
        <v>454471</v>
      </c>
      <c r="E7" s="78">
        <f t="shared" si="0"/>
        <v>475936</v>
      </c>
      <c r="F7" s="78">
        <f t="shared" si="0"/>
        <v>491585</v>
      </c>
      <c r="G7" s="78">
        <f t="shared" si="0"/>
        <v>507624</v>
      </c>
      <c r="H7" s="78">
        <f t="shared" si="0"/>
        <v>524065</v>
      </c>
      <c r="I7" s="78">
        <f t="shared" si="0"/>
        <v>540917</v>
      </c>
      <c r="J7" s="78"/>
      <c r="K7" s="158"/>
      <c r="L7" s="44"/>
      <c r="M7" s="1"/>
      <c r="N7" s="1"/>
      <c r="O7" s="1"/>
    </row>
    <row r="8" spans="1:40">
      <c r="A8" s="46" t="s">
        <v>48</v>
      </c>
      <c r="B8" s="87">
        <v>0</v>
      </c>
      <c r="C8" s="46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79"/>
      <c r="K8" s="158"/>
      <c r="L8" s="44"/>
      <c r="M8" s="1"/>
      <c r="N8" s="1"/>
      <c r="O8" s="1"/>
    </row>
    <row r="9" spans="1:40">
      <c r="A9" s="46" t="s">
        <v>1</v>
      </c>
      <c r="B9" s="87">
        <v>520073</v>
      </c>
      <c r="C9" s="70">
        <v>564663</v>
      </c>
      <c r="D9" s="87">
        <v>404142</v>
      </c>
      <c r="E9" s="87">
        <v>150000</v>
      </c>
      <c r="F9" s="87">
        <v>150000</v>
      </c>
      <c r="G9" s="87">
        <v>150000</v>
      </c>
      <c r="H9" s="87">
        <v>150000</v>
      </c>
      <c r="I9" s="87">
        <v>150000</v>
      </c>
      <c r="J9" s="79"/>
      <c r="K9" s="159"/>
      <c r="L9" s="70" t="s">
        <v>445</v>
      </c>
      <c r="M9" s="1"/>
      <c r="N9" s="1"/>
      <c r="O9" s="1"/>
    </row>
    <row r="10" spans="1:40">
      <c r="A10" s="80" t="s">
        <v>50</v>
      </c>
      <c r="B10" s="81">
        <f t="shared" ref="B10:I10" si="1">SUM(B6:B9)</f>
        <v>17194323</v>
      </c>
      <c r="C10" s="81">
        <f t="shared" si="1"/>
        <v>18178839.050000001</v>
      </c>
      <c r="D10" s="82">
        <f t="shared" si="1"/>
        <v>19037452.050000001</v>
      </c>
      <c r="E10" s="82">
        <f t="shared" si="1"/>
        <v>19663388.050000001</v>
      </c>
      <c r="F10" s="82">
        <f t="shared" si="1"/>
        <v>20304973.050000001</v>
      </c>
      <c r="G10" s="82">
        <f t="shared" si="1"/>
        <v>20962597.050000001</v>
      </c>
      <c r="H10" s="82">
        <f t="shared" si="1"/>
        <v>21636662.050000001</v>
      </c>
      <c r="I10" s="82">
        <f t="shared" si="1"/>
        <v>22327579.050000001</v>
      </c>
      <c r="J10" s="82"/>
      <c r="K10" s="160"/>
      <c r="L10" s="70"/>
      <c r="M10" s="1"/>
      <c r="N10" s="1"/>
      <c r="O10" s="1"/>
    </row>
    <row r="11" spans="1:40">
      <c r="A11" s="46" t="s">
        <v>42</v>
      </c>
      <c r="B11" s="87">
        <v>742178</v>
      </c>
      <c r="C11" s="70">
        <v>925371</v>
      </c>
      <c r="D11" s="70">
        <f>'Debt Summary'!E23</f>
        <v>1165193</v>
      </c>
      <c r="E11" s="70">
        <f>'Debt Summary'!F23</f>
        <v>1157270.81</v>
      </c>
      <c r="F11" s="70">
        <f>'Debt Summary'!G23</f>
        <v>1090633.635</v>
      </c>
      <c r="G11" s="70">
        <f>'Debt Summary'!H23</f>
        <v>1088506.56</v>
      </c>
      <c r="H11" s="70">
        <f>'Debt Summary'!I23</f>
        <v>1087193.4850000001</v>
      </c>
      <c r="I11" s="70">
        <f>'Debt Summary'!J23</f>
        <v>1083643.4099999999</v>
      </c>
      <c r="J11" s="79"/>
      <c r="K11" s="159" t="s">
        <v>508</v>
      </c>
      <c r="L11" s="70"/>
      <c r="M11" s="1"/>
      <c r="N11" s="1"/>
      <c r="O11" s="1"/>
    </row>
    <row r="12" spans="1:40">
      <c r="A12" s="46" t="s">
        <v>43</v>
      </c>
      <c r="B12" s="70">
        <f t="shared" ref="B12:I12" si="2">SUM(B10:B11)</f>
        <v>17936501</v>
      </c>
      <c r="C12" s="70">
        <f t="shared" si="2"/>
        <v>19104210.050000001</v>
      </c>
      <c r="D12" s="78">
        <f t="shared" si="2"/>
        <v>20202645.050000001</v>
      </c>
      <c r="E12" s="78">
        <f t="shared" si="2"/>
        <v>20820658.859999999</v>
      </c>
      <c r="F12" s="78">
        <f t="shared" si="2"/>
        <v>21395606.685000002</v>
      </c>
      <c r="G12" s="78">
        <f t="shared" si="2"/>
        <v>22051103.609999999</v>
      </c>
      <c r="H12" s="78">
        <f t="shared" si="2"/>
        <v>22723855.535</v>
      </c>
      <c r="I12" s="78">
        <f t="shared" si="2"/>
        <v>23411222.460000001</v>
      </c>
      <c r="J12" s="78"/>
      <c r="K12" s="18"/>
      <c r="L12" s="72"/>
      <c r="M12" s="1"/>
      <c r="N12" s="1"/>
      <c r="O12" s="1"/>
    </row>
    <row r="13" spans="1:40" s="4" customFormat="1">
      <c r="A13" s="80" t="s">
        <v>57</v>
      </c>
      <c r="B13" s="82">
        <f>B12-B14</f>
        <v>3389</v>
      </c>
      <c r="C13" s="82">
        <f>C12-C14</f>
        <v>300815.05000000075</v>
      </c>
      <c r="D13" s="82">
        <f>D12-D14</f>
        <v>500818.05000000075</v>
      </c>
      <c r="E13" s="82">
        <v>500000</v>
      </c>
      <c r="F13" s="82">
        <v>500000</v>
      </c>
      <c r="G13" s="82">
        <v>500000</v>
      </c>
      <c r="H13" s="82">
        <v>500000</v>
      </c>
      <c r="I13" s="82">
        <v>500000</v>
      </c>
      <c r="J13" s="82"/>
      <c r="K13" s="161"/>
      <c r="L13" s="72"/>
    </row>
    <row r="14" spans="1:40">
      <c r="A14" s="57" t="s">
        <v>49</v>
      </c>
      <c r="B14" s="84">
        <v>17933112</v>
      </c>
      <c r="C14" s="84">
        <v>18803395</v>
      </c>
      <c r="D14" s="84">
        <v>19701827</v>
      </c>
      <c r="E14" s="84">
        <f>E12-E13</f>
        <v>20320658.859999999</v>
      </c>
      <c r="F14" s="84">
        <f>F12-F13</f>
        <v>20895606.685000002</v>
      </c>
      <c r="G14" s="84">
        <f>G12-G13</f>
        <v>21551103.609999999</v>
      </c>
      <c r="H14" s="84">
        <f>H12-H13</f>
        <v>22223855.535</v>
      </c>
      <c r="I14" s="84">
        <f>I12-I13</f>
        <v>22911222.460000001</v>
      </c>
      <c r="J14" s="84"/>
      <c r="K14" s="162"/>
      <c r="L14" s="44"/>
      <c r="M14" s="1"/>
      <c r="N14" s="1"/>
      <c r="O14" s="1"/>
    </row>
    <row r="15" spans="1:40" ht="15.75">
      <c r="A15" s="85" t="s">
        <v>18</v>
      </c>
      <c r="B15" s="86"/>
      <c r="C15" s="29"/>
      <c r="D15" s="227"/>
      <c r="E15" s="293"/>
      <c r="F15" s="293"/>
      <c r="G15" s="293"/>
      <c r="H15" s="293"/>
      <c r="I15" s="293"/>
      <c r="J15" s="7"/>
      <c r="K15" s="29"/>
      <c r="L15" s="70"/>
      <c r="M15" s="1"/>
      <c r="N15" s="1"/>
      <c r="O15" s="1"/>
    </row>
    <row r="16" spans="1:40">
      <c r="A16" s="46" t="s">
        <v>11</v>
      </c>
      <c r="B16" s="78">
        <v>1481823</v>
      </c>
      <c r="C16" s="78">
        <v>1521832</v>
      </c>
      <c r="D16" s="78">
        <f>Recession!D12</f>
        <v>1521832</v>
      </c>
      <c r="E16" s="78">
        <f>Recession!E12</f>
        <v>1575096</v>
      </c>
      <c r="F16" s="78">
        <f>Recession!F12</f>
        <v>1496341.2</v>
      </c>
      <c r="G16" s="78">
        <f>Recession!G12</f>
        <v>1496341.2</v>
      </c>
      <c r="H16" s="78">
        <f>Recession!H12</f>
        <v>1541231.436</v>
      </c>
      <c r="I16" s="78">
        <f>Recession!I12</f>
        <v>1587468.3790800001</v>
      </c>
      <c r="J16" s="78"/>
      <c r="K16" s="163" t="s">
        <v>428</v>
      </c>
      <c r="L16" s="70"/>
      <c r="M16" s="1"/>
      <c r="N16" s="1"/>
      <c r="O16" s="1"/>
    </row>
    <row r="17" spans="1:15">
      <c r="A17" s="72" t="s">
        <v>5</v>
      </c>
      <c r="B17" s="78">
        <v>60443</v>
      </c>
      <c r="C17" s="78">
        <v>104740</v>
      </c>
      <c r="D17" s="78">
        <v>47000</v>
      </c>
      <c r="E17" s="78">
        <v>51188</v>
      </c>
      <c r="F17" s="78">
        <f t="shared" ref="F17:I17" si="3">E17*(1+$K$17)</f>
        <v>51188</v>
      </c>
      <c r="G17" s="78">
        <f t="shared" si="3"/>
        <v>51188</v>
      </c>
      <c r="H17" s="78">
        <f t="shared" si="3"/>
        <v>51188</v>
      </c>
      <c r="I17" s="78">
        <f t="shared" si="3"/>
        <v>51188</v>
      </c>
      <c r="J17" s="78"/>
      <c r="K17" s="163">
        <v>0</v>
      </c>
      <c r="L17" s="70"/>
      <c r="M17" s="1"/>
      <c r="N17" s="1"/>
      <c r="O17" s="1"/>
    </row>
    <row r="18" spans="1:15">
      <c r="A18" s="72" t="s">
        <v>12</v>
      </c>
      <c r="B18" s="78">
        <v>38594</v>
      </c>
      <c r="C18" s="78">
        <v>35811</v>
      </c>
      <c r="D18" s="78">
        <v>37279</v>
      </c>
      <c r="E18" s="78">
        <v>36914</v>
      </c>
      <c r="F18" s="78">
        <f t="shared" ref="F18:I18" si="4">E18*(1+$K$18)</f>
        <v>36544.86</v>
      </c>
      <c r="G18" s="78">
        <f t="shared" si="4"/>
        <v>36179.411399999997</v>
      </c>
      <c r="H18" s="78">
        <f t="shared" si="4"/>
        <v>35817.617285999993</v>
      </c>
      <c r="I18" s="78">
        <f t="shared" si="4"/>
        <v>35459.44111313999</v>
      </c>
      <c r="J18" s="78"/>
      <c r="K18" s="163">
        <v>-0.01</v>
      </c>
      <c r="L18" s="70"/>
      <c r="M18" s="1"/>
      <c r="N18" s="1"/>
      <c r="O18" s="1"/>
    </row>
    <row r="19" spans="1:15">
      <c r="A19" s="72" t="s">
        <v>263</v>
      </c>
      <c r="B19" s="78">
        <v>192222</v>
      </c>
      <c r="C19" s="78">
        <v>221320</v>
      </c>
      <c r="D19" s="78">
        <f>Recession!D13</f>
        <v>229400</v>
      </c>
      <c r="E19" s="78">
        <f>Recession!E13</f>
        <v>224065</v>
      </c>
      <c r="F19" s="78">
        <f>Recession!F13</f>
        <v>212861.75</v>
      </c>
      <c r="G19" s="78">
        <f>Recession!G13</f>
        <v>212861.75</v>
      </c>
      <c r="H19" s="78">
        <f>Recession!H13</f>
        <v>217118.98500000002</v>
      </c>
      <c r="I19" s="78">
        <f>Recession!I13</f>
        <v>221461.36470000001</v>
      </c>
      <c r="J19" s="78"/>
      <c r="K19" s="163" t="s">
        <v>428</v>
      </c>
      <c r="L19" s="70"/>
      <c r="M19" s="1"/>
      <c r="N19" s="1"/>
      <c r="O19" s="1"/>
    </row>
    <row r="20" spans="1:15">
      <c r="A20" s="72" t="s">
        <v>44</v>
      </c>
      <c r="B20" s="78">
        <v>14094</v>
      </c>
      <c r="C20" s="78">
        <v>14470</v>
      </c>
      <c r="D20" s="78">
        <v>14161</v>
      </c>
      <c r="E20" s="78">
        <v>16993</v>
      </c>
      <c r="F20" s="78">
        <f t="shared" ref="F20:I20" si="5">E20*(1+$K$20)</f>
        <v>16993</v>
      </c>
      <c r="G20" s="78">
        <f t="shared" si="5"/>
        <v>16993</v>
      </c>
      <c r="H20" s="78">
        <f t="shared" si="5"/>
        <v>16993</v>
      </c>
      <c r="I20" s="78">
        <f t="shared" si="5"/>
        <v>16993</v>
      </c>
      <c r="J20" s="78"/>
      <c r="K20" s="163">
        <v>0</v>
      </c>
      <c r="L20" s="70"/>
      <c r="M20" s="1"/>
      <c r="N20" s="1"/>
      <c r="O20" s="1"/>
    </row>
    <row r="21" spans="1:15">
      <c r="A21" s="57" t="s">
        <v>37</v>
      </c>
      <c r="B21" s="84">
        <f t="shared" ref="B21:I21" si="6">SUM(B16:B20)</f>
        <v>1787176</v>
      </c>
      <c r="C21" s="84">
        <f t="shared" si="6"/>
        <v>1898173</v>
      </c>
      <c r="D21" s="84">
        <f>SUM(D16:D20)</f>
        <v>1849672</v>
      </c>
      <c r="E21" s="84">
        <f t="shared" si="6"/>
        <v>1904256</v>
      </c>
      <c r="F21" s="84">
        <f t="shared" si="6"/>
        <v>1813928.81</v>
      </c>
      <c r="G21" s="84">
        <f t="shared" si="6"/>
        <v>1813563.3614000001</v>
      </c>
      <c r="H21" s="84">
        <f t="shared" si="6"/>
        <v>1862349.038286</v>
      </c>
      <c r="I21" s="84">
        <f t="shared" si="6"/>
        <v>1912570.1848931401</v>
      </c>
      <c r="J21" s="84"/>
      <c r="K21" s="162"/>
      <c r="L21" s="298" t="s">
        <v>480</v>
      </c>
      <c r="M21" s="1"/>
      <c r="N21" s="1"/>
      <c r="O21" s="1"/>
    </row>
    <row r="22" spans="1:15" ht="15.75">
      <c r="A22" s="85" t="s">
        <v>41</v>
      </c>
      <c r="B22" s="228"/>
      <c r="C22" s="228"/>
      <c r="D22" s="7"/>
      <c r="E22" s="7"/>
      <c r="F22" s="7"/>
      <c r="G22" s="7"/>
      <c r="H22" s="32"/>
      <c r="I22" s="7"/>
      <c r="J22" s="7"/>
      <c r="K22" s="7"/>
      <c r="L22" s="44"/>
      <c r="M22" s="237" t="s">
        <v>184</v>
      </c>
      <c r="N22" s="1"/>
      <c r="O22" s="1"/>
    </row>
    <row r="23" spans="1:15">
      <c r="A23" s="46" t="s">
        <v>4</v>
      </c>
      <c r="B23" s="78">
        <v>657000</v>
      </c>
      <c r="C23" s="78">
        <v>346037</v>
      </c>
      <c r="D23" s="78">
        <f>Recession!D21</f>
        <v>675000</v>
      </c>
      <c r="E23" s="78">
        <v>647500</v>
      </c>
      <c r="F23" s="78">
        <f>Recession!F21</f>
        <v>653974.82325000002</v>
      </c>
      <c r="G23" s="78">
        <f>Recession!G21</f>
        <v>663784.44559874991</v>
      </c>
      <c r="H23" s="78">
        <f>Recession!H21</f>
        <v>680379.05673871865</v>
      </c>
      <c r="I23" s="78">
        <f>Recession!I21</f>
        <v>700790.42844088026</v>
      </c>
      <c r="J23" s="78"/>
      <c r="K23" s="163" t="s">
        <v>428</v>
      </c>
      <c r="L23" s="70"/>
      <c r="M23" s="1">
        <v>1073000</v>
      </c>
      <c r="N23" s="1"/>
      <c r="O23" s="1"/>
    </row>
    <row r="24" spans="1:15">
      <c r="A24" s="46" t="s">
        <v>264</v>
      </c>
      <c r="B24" s="78">
        <v>0</v>
      </c>
      <c r="C24" s="78">
        <v>1000</v>
      </c>
      <c r="D24" s="78">
        <v>1000</v>
      </c>
      <c r="E24" s="78">
        <f t="shared" ref="E24:I24" si="7">D24*(1+$K$24)</f>
        <v>1000</v>
      </c>
      <c r="F24" s="78">
        <f t="shared" si="7"/>
        <v>1000</v>
      </c>
      <c r="G24" s="78">
        <f t="shared" si="7"/>
        <v>1000</v>
      </c>
      <c r="H24" s="78">
        <f t="shared" si="7"/>
        <v>1000</v>
      </c>
      <c r="I24" s="78">
        <f t="shared" si="7"/>
        <v>1000</v>
      </c>
      <c r="J24" s="78"/>
      <c r="K24" s="163">
        <v>0</v>
      </c>
      <c r="L24" s="70"/>
      <c r="M24" s="237">
        <v>150000</v>
      </c>
      <c r="N24" s="1"/>
      <c r="O24" s="1"/>
    </row>
    <row r="25" spans="1:15">
      <c r="A25" s="46" t="s">
        <v>131</v>
      </c>
      <c r="B25" s="78">
        <v>0</v>
      </c>
      <c r="C25" s="78">
        <v>30000</v>
      </c>
      <c r="D25" s="78">
        <f>Recession!D22</f>
        <v>30000</v>
      </c>
      <c r="E25" s="78">
        <f>Recession!E22</f>
        <v>40000</v>
      </c>
      <c r="F25" s="78">
        <f>Recession!F22</f>
        <v>44000</v>
      </c>
      <c r="G25" s="78">
        <f>Recession!G22</f>
        <v>46200</v>
      </c>
      <c r="H25" s="78">
        <f>Recession!H22</f>
        <v>48510</v>
      </c>
      <c r="I25" s="78">
        <f>Recession!I22</f>
        <v>49722.749999999993</v>
      </c>
      <c r="J25" s="78"/>
      <c r="K25" s="163" t="s">
        <v>428</v>
      </c>
      <c r="L25" s="70"/>
      <c r="M25" s="1">
        <v>65000</v>
      </c>
      <c r="N25" s="1"/>
      <c r="O25" s="1"/>
    </row>
    <row r="26" spans="1:15">
      <c r="A26" s="46" t="s">
        <v>132</v>
      </c>
      <c r="B26" s="78">
        <v>70000</v>
      </c>
      <c r="C26" s="78">
        <v>101000</v>
      </c>
      <c r="D26" s="78">
        <v>115000</v>
      </c>
      <c r="E26" s="78">
        <v>110000</v>
      </c>
      <c r="F26" s="78">
        <f t="shared" ref="F26:I26" si="8">E26*(1+$K$26)</f>
        <v>110000</v>
      </c>
      <c r="G26" s="78">
        <f t="shared" si="8"/>
        <v>110000</v>
      </c>
      <c r="H26" s="78">
        <f t="shared" si="8"/>
        <v>110000</v>
      </c>
      <c r="I26" s="78">
        <f t="shared" si="8"/>
        <v>110000</v>
      </c>
      <c r="J26" s="78"/>
      <c r="K26" s="163">
        <v>0</v>
      </c>
      <c r="L26" s="44"/>
      <c r="M26" s="1">
        <v>105000</v>
      </c>
      <c r="N26" s="1"/>
      <c r="O26" s="1"/>
    </row>
    <row r="27" spans="1:15">
      <c r="A27" s="72" t="s">
        <v>15</v>
      </c>
      <c r="B27" s="78">
        <v>5000</v>
      </c>
      <c r="C27" s="78">
        <v>5000</v>
      </c>
      <c r="D27" s="78">
        <v>15000</v>
      </c>
      <c r="E27" s="78">
        <v>14000</v>
      </c>
      <c r="F27" s="78">
        <f>E27*(1+$K$27)</f>
        <v>14000</v>
      </c>
      <c r="G27" s="78">
        <f>F27*(1+$K$27)</f>
        <v>14000</v>
      </c>
      <c r="H27" s="78">
        <f>G27*(1+$K$27)</f>
        <v>14000</v>
      </c>
      <c r="I27" s="78">
        <f>H27*(1+$K$27)</f>
        <v>14000</v>
      </c>
      <c r="J27" s="78"/>
      <c r="K27" s="163">
        <v>0</v>
      </c>
      <c r="L27" s="44"/>
      <c r="M27" s="237"/>
      <c r="N27" s="1"/>
      <c r="O27" s="1"/>
    </row>
    <row r="28" spans="1:15">
      <c r="A28" s="72" t="s">
        <v>511</v>
      </c>
      <c r="B28" s="78">
        <v>190000</v>
      </c>
      <c r="C28" s="78">
        <v>233000</v>
      </c>
      <c r="D28" s="78">
        <v>238000</v>
      </c>
      <c r="E28" s="78">
        <f t="shared" ref="E28:I28" si="9">D28*(1+$K$28)</f>
        <v>238000</v>
      </c>
      <c r="F28" s="78">
        <f t="shared" si="9"/>
        <v>238000</v>
      </c>
      <c r="G28" s="78">
        <f t="shared" si="9"/>
        <v>238000</v>
      </c>
      <c r="H28" s="78">
        <f t="shared" si="9"/>
        <v>238000</v>
      </c>
      <c r="I28" s="78">
        <f t="shared" si="9"/>
        <v>238000</v>
      </c>
      <c r="J28" s="78"/>
      <c r="K28" s="163">
        <v>0</v>
      </c>
      <c r="L28" s="44"/>
      <c r="M28" s="1">
        <v>47000</v>
      </c>
      <c r="N28" s="1"/>
      <c r="O28" s="1"/>
    </row>
    <row r="29" spans="1:15">
      <c r="A29" s="72" t="s">
        <v>265</v>
      </c>
      <c r="B29" s="78">
        <v>155922</v>
      </c>
      <c r="C29" s="78">
        <v>158729</v>
      </c>
      <c r="D29" s="78">
        <v>161586</v>
      </c>
      <c r="E29" s="78">
        <f>D29*(1+$K$29)</f>
        <v>164494.54800000001</v>
      </c>
      <c r="F29" s="78">
        <f t="shared" ref="F29:I29" si="10">E29*(1+$K$29)</f>
        <v>167455.44986400002</v>
      </c>
      <c r="G29" s="78">
        <f t="shared" si="10"/>
        <v>170469.64796155202</v>
      </c>
      <c r="H29" s="78">
        <f t="shared" si="10"/>
        <v>173538.10162485996</v>
      </c>
      <c r="I29" s="78">
        <f t="shared" si="10"/>
        <v>176661.78745410746</v>
      </c>
      <c r="J29" s="78"/>
      <c r="K29" s="163">
        <v>1.7999999999999999E-2</v>
      </c>
      <c r="L29" s="44" t="s">
        <v>489</v>
      </c>
      <c r="M29" s="1"/>
      <c r="N29" s="1"/>
      <c r="O29" s="1"/>
    </row>
    <row r="30" spans="1:15">
      <c r="A30" s="46" t="s">
        <v>266</v>
      </c>
      <c r="B30" s="78">
        <v>43760</v>
      </c>
      <c r="C30" s="78">
        <v>52760</v>
      </c>
      <c r="D30" s="78">
        <v>53760</v>
      </c>
      <c r="E30" s="78">
        <v>54760</v>
      </c>
      <c r="F30" s="78">
        <f>E30*(1+$K$30)</f>
        <v>54760</v>
      </c>
      <c r="G30" s="78">
        <f>F30*(1+$K$30)</f>
        <v>54760</v>
      </c>
      <c r="H30" s="78">
        <f>G30*(1+$K$30)</f>
        <v>54760</v>
      </c>
      <c r="I30" s="78">
        <f>H30*(1+$K$30)</f>
        <v>54760</v>
      </c>
      <c r="J30" s="78"/>
      <c r="K30" s="163">
        <v>0</v>
      </c>
      <c r="L30" s="44"/>
      <c r="M30" s="1">
        <v>140000</v>
      </c>
      <c r="N30" s="1"/>
      <c r="O30" s="1"/>
    </row>
    <row r="31" spans="1:15">
      <c r="A31" s="46" t="s">
        <v>133</v>
      </c>
      <c r="B31" s="78">
        <v>102000</v>
      </c>
      <c r="C31" s="78">
        <v>136000</v>
      </c>
      <c r="D31" s="78">
        <v>130500</v>
      </c>
      <c r="E31" s="78">
        <v>125000</v>
      </c>
      <c r="F31" s="78">
        <f t="shared" ref="F31:I31" si="11">E31*(1+$K$31)</f>
        <v>125000</v>
      </c>
      <c r="G31" s="78">
        <f t="shared" si="11"/>
        <v>125000</v>
      </c>
      <c r="H31" s="78">
        <f t="shared" si="11"/>
        <v>125000</v>
      </c>
      <c r="I31" s="78">
        <f t="shared" si="11"/>
        <v>125000</v>
      </c>
      <c r="J31" s="78"/>
      <c r="K31" s="163">
        <v>0</v>
      </c>
      <c r="L31" s="44" t="s">
        <v>429</v>
      </c>
      <c r="M31" s="1">
        <v>24000</v>
      </c>
      <c r="N31" s="1"/>
      <c r="O31" s="1"/>
    </row>
    <row r="32" spans="1:15">
      <c r="A32" s="46" t="s">
        <v>16</v>
      </c>
      <c r="B32" s="78">
        <v>7000</v>
      </c>
      <c r="C32" s="78">
        <v>14000</v>
      </c>
      <c r="D32" s="78">
        <v>19000</v>
      </c>
      <c r="E32" s="78">
        <f t="shared" ref="E32:I32" si="12">D32*(1+$K$32)</f>
        <v>19000</v>
      </c>
      <c r="F32" s="78">
        <f t="shared" si="12"/>
        <v>19000</v>
      </c>
      <c r="G32" s="78">
        <f t="shared" si="12"/>
        <v>19000</v>
      </c>
      <c r="H32" s="78">
        <f t="shared" si="12"/>
        <v>19000</v>
      </c>
      <c r="I32" s="78">
        <f t="shared" si="12"/>
        <v>19000</v>
      </c>
      <c r="J32" s="78"/>
      <c r="K32" s="163">
        <v>0</v>
      </c>
      <c r="L32" s="70"/>
      <c r="M32" s="1">
        <v>15000</v>
      </c>
      <c r="N32" s="1"/>
      <c r="O32" s="1"/>
    </row>
    <row r="33" spans="1:15">
      <c r="A33" s="72" t="s">
        <v>3</v>
      </c>
      <c r="B33" s="78">
        <v>5000</v>
      </c>
      <c r="C33" s="78">
        <v>9000</v>
      </c>
      <c r="D33" s="78">
        <v>5000</v>
      </c>
      <c r="E33" s="78">
        <v>5000</v>
      </c>
      <c r="F33" s="78">
        <f t="shared" ref="F33:I33" si="13">E33*(1+$K$33)</f>
        <v>5000</v>
      </c>
      <c r="G33" s="78">
        <f t="shared" si="13"/>
        <v>5000</v>
      </c>
      <c r="H33" s="78">
        <f t="shared" si="13"/>
        <v>5000</v>
      </c>
      <c r="I33" s="78">
        <f t="shared" si="13"/>
        <v>5000</v>
      </c>
      <c r="J33" s="78"/>
      <c r="K33" s="163">
        <v>0</v>
      </c>
      <c r="L33" s="44"/>
      <c r="M33" s="1">
        <v>250000</v>
      </c>
      <c r="N33" s="1"/>
      <c r="O33" s="1"/>
    </row>
    <row r="34" spans="1:15">
      <c r="A34" s="72" t="s">
        <v>134</v>
      </c>
      <c r="B34" s="78">
        <v>187792</v>
      </c>
      <c r="C34" s="78">
        <v>171500</v>
      </c>
      <c r="D34" s="78">
        <v>193275</v>
      </c>
      <c r="E34" s="78">
        <v>196083</v>
      </c>
      <c r="F34" s="78">
        <f>E34*(1+$K$34)</f>
        <v>196083</v>
      </c>
      <c r="G34" s="78">
        <f>F34*(1+$K$34)</f>
        <v>196083</v>
      </c>
      <c r="H34" s="78">
        <f>G34*(1+$K$34)</f>
        <v>196083</v>
      </c>
      <c r="I34" s="78">
        <f>H34*(1+$K$34)</f>
        <v>196083</v>
      </c>
      <c r="J34" s="78"/>
      <c r="K34" s="163">
        <v>0</v>
      </c>
      <c r="L34" s="44"/>
      <c r="M34" s="1">
        <v>2000</v>
      </c>
      <c r="N34" s="1"/>
      <c r="O34" s="1"/>
    </row>
    <row r="35" spans="1:15">
      <c r="A35" s="72" t="s">
        <v>135</v>
      </c>
      <c r="B35" s="78">
        <v>0</v>
      </c>
      <c r="C35" s="78">
        <v>0</v>
      </c>
      <c r="D35" s="78">
        <v>0</v>
      </c>
      <c r="E35" s="78">
        <f>D35*(1+$K$35)</f>
        <v>0</v>
      </c>
      <c r="F35" s="78">
        <f>E35*(1+$K$35)</f>
        <v>0</v>
      </c>
      <c r="G35" s="78">
        <f>F35*(1+$K$35)</f>
        <v>0</v>
      </c>
      <c r="H35" s="78">
        <f>G35*(1+$K$35)</f>
        <v>0</v>
      </c>
      <c r="I35" s="78">
        <f>H35*(1+$K$35)</f>
        <v>0</v>
      </c>
      <c r="J35" s="78"/>
      <c r="K35" s="163">
        <v>0</v>
      </c>
      <c r="L35" s="44"/>
      <c r="M35" s="237"/>
      <c r="N35" s="1"/>
      <c r="O35" s="1"/>
    </row>
    <row r="36" spans="1:15">
      <c r="A36" s="57" t="s">
        <v>38</v>
      </c>
      <c r="B36" s="84">
        <f t="shared" ref="B36:I36" si="14">SUM(B23:B35)</f>
        <v>1423474</v>
      </c>
      <c r="C36" s="84">
        <f t="shared" si="14"/>
        <v>1258026</v>
      </c>
      <c r="D36" s="84">
        <f t="shared" si="14"/>
        <v>1637121</v>
      </c>
      <c r="E36" s="84">
        <f t="shared" si="14"/>
        <v>1614837.548</v>
      </c>
      <c r="F36" s="84">
        <f t="shared" si="14"/>
        <v>1628273.273114</v>
      </c>
      <c r="G36" s="84">
        <f t="shared" si="14"/>
        <v>1643297.0935603019</v>
      </c>
      <c r="H36" s="84">
        <f t="shared" si="14"/>
        <v>1665270.1583635786</v>
      </c>
      <c r="I36" s="84">
        <f t="shared" si="14"/>
        <v>1690017.9658949878</v>
      </c>
      <c r="J36" s="84"/>
      <c r="K36" s="162"/>
      <c r="L36" s="44"/>
      <c r="M36" s="1"/>
      <c r="N36" s="1"/>
      <c r="O36" s="1"/>
    </row>
    <row r="37" spans="1:15" ht="15.75">
      <c r="A37" s="85" t="s">
        <v>81</v>
      </c>
      <c r="B37" s="39"/>
      <c r="C37" s="31"/>
      <c r="D37" s="39"/>
      <c r="E37" s="39"/>
      <c r="F37" s="39"/>
      <c r="G37" s="39"/>
      <c r="H37" s="39"/>
      <c r="I37" s="39"/>
      <c r="J37" s="31"/>
      <c r="K37" s="31"/>
      <c r="L37" s="44"/>
      <c r="M37" s="1"/>
      <c r="N37" s="1"/>
      <c r="O37" s="1"/>
    </row>
    <row r="38" spans="1:15">
      <c r="A38" s="72" t="s">
        <v>512</v>
      </c>
      <c r="B38" s="87">
        <f>Enterprises!B14</f>
        <v>2241379</v>
      </c>
      <c r="C38" s="87">
        <f>Enterprises!C14</f>
        <v>2756923</v>
      </c>
      <c r="D38" s="87">
        <f>Enterprises!D14</f>
        <v>2625857</v>
      </c>
      <c r="E38" s="87">
        <f>Enterprises!E14</f>
        <v>2515743</v>
      </c>
      <c r="F38" s="87">
        <f>Enterprises!F14</f>
        <v>2568297.2174999998</v>
      </c>
      <c r="G38" s="87">
        <f>Enterprises!G14</f>
        <v>2622033.9048937499</v>
      </c>
      <c r="H38" s="87">
        <f>Enterprises!H14</f>
        <v>2676979.667753859</v>
      </c>
      <c r="I38" s="87">
        <f>Enterprises!I14</f>
        <v>2733161.7102783206</v>
      </c>
      <c r="J38" s="78"/>
      <c r="K38" s="159" t="s">
        <v>117</v>
      </c>
      <c r="L38" s="44"/>
      <c r="M38" s="1"/>
      <c r="N38" s="1"/>
      <c r="O38" s="1"/>
    </row>
    <row r="39" spans="1:15">
      <c r="A39" s="72" t="s">
        <v>267</v>
      </c>
      <c r="B39" s="87">
        <f>Enterprises!B34</f>
        <v>36096</v>
      </c>
      <c r="C39" s="87">
        <f>Enterprises!C34</f>
        <v>47196</v>
      </c>
      <c r="D39" s="87">
        <f>Enterprises!D34</f>
        <v>54289</v>
      </c>
      <c r="E39" s="87">
        <f>Enterprises!E34</f>
        <v>206164</v>
      </c>
      <c r="F39" s="87">
        <f>Enterprises!F34</f>
        <v>210802.69</v>
      </c>
      <c r="G39" s="87">
        <f>Enterprises!G34</f>
        <v>215545.75052499998</v>
      </c>
      <c r="H39" s="87">
        <f>Enterprises!H34</f>
        <v>220395.52991181248</v>
      </c>
      <c r="I39" s="87">
        <f>Enterprises!I34</f>
        <v>225354.42933482825</v>
      </c>
      <c r="J39" s="78"/>
      <c r="K39" s="159" t="s">
        <v>117</v>
      </c>
      <c r="L39" s="44"/>
      <c r="M39" s="1"/>
      <c r="N39" s="1"/>
      <c r="O39" s="1"/>
    </row>
    <row r="40" spans="1:15">
      <c r="A40" s="175" t="s">
        <v>92</v>
      </c>
      <c r="B40" s="84">
        <f t="shared" ref="B40:C40" si="15">SUM(B38:B39)</f>
        <v>2277475</v>
      </c>
      <c r="C40" s="84">
        <f t="shared" si="15"/>
        <v>2804119</v>
      </c>
      <c r="D40" s="84">
        <f>SUM(D38:D39)</f>
        <v>2680146</v>
      </c>
      <c r="E40" s="84">
        <f t="shared" ref="E40:I40" si="16">SUM(E38:E39)</f>
        <v>2721907</v>
      </c>
      <c r="F40" s="84">
        <f t="shared" si="16"/>
        <v>2779099.9074999997</v>
      </c>
      <c r="G40" s="84">
        <f t="shared" si="16"/>
        <v>2837579.6554187499</v>
      </c>
      <c r="H40" s="84">
        <f t="shared" si="16"/>
        <v>2897375.1976656714</v>
      </c>
      <c r="I40" s="84">
        <f t="shared" si="16"/>
        <v>2958516.1396131488</v>
      </c>
      <c r="J40" s="84"/>
      <c r="K40" s="162"/>
      <c r="L40" s="44"/>
      <c r="M40" s="1"/>
      <c r="N40" s="1"/>
      <c r="O40" s="1"/>
    </row>
    <row r="41" spans="1:15" ht="15.75">
      <c r="A41" s="71" t="s">
        <v>39</v>
      </c>
      <c r="B41" s="78"/>
      <c r="C41" s="78"/>
      <c r="D41" s="78"/>
      <c r="E41" s="78"/>
      <c r="F41" s="78"/>
      <c r="G41" s="78"/>
      <c r="H41" s="78"/>
      <c r="I41" s="78"/>
      <c r="J41" s="78"/>
      <c r="K41" s="158"/>
      <c r="L41" s="44"/>
      <c r="M41" s="1"/>
      <c r="N41" s="1"/>
      <c r="O41" s="1"/>
    </row>
    <row r="42" spans="1:15">
      <c r="A42" s="44" t="s">
        <v>447</v>
      </c>
      <c r="B42" s="78">
        <f>97375+150000</f>
        <v>247375</v>
      </c>
      <c r="C42" s="78">
        <v>95400</v>
      </c>
      <c r="D42" s="78">
        <v>79750</v>
      </c>
      <c r="E42" s="78">
        <v>78950</v>
      </c>
      <c r="F42" s="78">
        <f t="shared" ref="F42:I42" si="17">E42*(1+$K$42)</f>
        <v>78950</v>
      </c>
      <c r="G42" s="78">
        <f t="shared" si="17"/>
        <v>78950</v>
      </c>
      <c r="H42" s="78">
        <f t="shared" si="17"/>
        <v>78950</v>
      </c>
      <c r="I42" s="78">
        <f t="shared" si="17"/>
        <v>78950</v>
      </c>
      <c r="J42" s="78"/>
      <c r="K42" s="163"/>
      <c r="L42" s="44" t="s">
        <v>471</v>
      </c>
      <c r="M42" s="1"/>
      <c r="N42" s="1"/>
      <c r="O42" s="1"/>
    </row>
    <row r="43" spans="1:15">
      <c r="A43" s="44" t="s">
        <v>60</v>
      </c>
      <c r="B43" s="78">
        <f>53465+12500+19750</f>
        <v>85715</v>
      </c>
      <c r="C43" s="87">
        <v>25000</v>
      </c>
      <c r="D43" s="78">
        <f>800000+820+47</f>
        <v>800867</v>
      </c>
      <c r="E43" s="322">
        <f>60+27262+100670</f>
        <v>127992</v>
      </c>
      <c r="F43" s="78">
        <f>E43*(1+$K$43)</f>
        <v>127992</v>
      </c>
      <c r="G43" s="78">
        <f>F43*(1+$K$43)</f>
        <v>127992</v>
      </c>
      <c r="H43" s="78">
        <f>G43*(1+$K$43)</f>
        <v>127992</v>
      </c>
      <c r="I43" s="78">
        <f>H43*(1+$K$43)</f>
        <v>127992</v>
      </c>
      <c r="J43" s="78"/>
      <c r="K43" s="163"/>
      <c r="L43" s="320" t="s">
        <v>518</v>
      </c>
      <c r="M43" s="1"/>
      <c r="N43" s="1"/>
      <c r="O43" s="1"/>
    </row>
    <row r="44" spans="1:15">
      <c r="A44" s="44" t="s">
        <v>177</v>
      </c>
      <c r="B44" s="87"/>
      <c r="C44" s="87"/>
      <c r="D44" s="87">
        <f>50000+12500</f>
        <v>62500</v>
      </c>
      <c r="E44" s="322">
        <f>250000+56511</f>
        <v>306511</v>
      </c>
      <c r="F44" s="78">
        <f>E44*(1+$K$44)</f>
        <v>306511</v>
      </c>
      <c r="G44" s="78">
        <f t="shared" ref="G44:I44" si="18">F44*(1+$K$44)</f>
        <v>306511</v>
      </c>
      <c r="H44" s="78">
        <f t="shared" si="18"/>
        <v>306511</v>
      </c>
      <c r="I44" s="78">
        <f t="shared" si="18"/>
        <v>306511</v>
      </c>
      <c r="J44" s="78"/>
      <c r="K44" s="163"/>
      <c r="L44" s="320" t="s">
        <v>517</v>
      </c>
      <c r="M44" s="1"/>
      <c r="N44" s="1"/>
      <c r="O44" s="1"/>
    </row>
    <row r="45" spans="1:15">
      <c r="A45" s="57" t="s">
        <v>69</v>
      </c>
      <c r="B45" s="83">
        <f t="shared" ref="B45:I45" si="19">SUM(B42:B44)</f>
        <v>333090</v>
      </c>
      <c r="C45" s="83">
        <f t="shared" si="19"/>
        <v>120400</v>
      </c>
      <c r="D45" s="83">
        <f t="shared" si="19"/>
        <v>943117</v>
      </c>
      <c r="E45" s="83">
        <f t="shared" si="19"/>
        <v>513453</v>
      </c>
      <c r="F45" s="83">
        <f t="shared" si="19"/>
        <v>513453</v>
      </c>
      <c r="G45" s="83">
        <f t="shared" si="19"/>
        <v>513453</v>
      </c>
      <c r="H45" s="83">
        <f t="shared" si="19"/>
        <v>513453</v>
      </c>
      <c r="I45" s="83">
        <f t="shared" si="19"/>
        <v>513453</v>
      </c>
      <c r="J45" s="83"/>
      <c r="K45" s="164"/>
      <c r="L45" s="44"/>
      <c r="M45" s="1"/>
      <c r="N45" s="1"/>
      <c r="O45" s="1"/>
    </row>
    <row r="46" spans="1:15" ht="15.75">
      <c r="A46" s="95" t="s">
        <v>68</v>
      </c>
      <c r="B46" s="78"/>
      <c r="C46" s="87"/>
      <c r="D46" s="78"/>
      <c r="E46" s="78"/>
      <c r="F46" s="78"/>
      <c r="G46" s="78"/>
      <c r="H46" s="78"/>
      <c r="I46" s="78"/>
      <c r="J46" s="78"/>
      <c r="K46" s="165"/>
      <c r="L46" s="44"/>
      <c r="M46" s="1"/>
      <c r="N46" s="1"/>
      <c r="O46" s="1"/>
    </row>
    <row r="47" spans="1:15">
      <c r="A47" s="46" t="s">
        <v>450</v>
      </c>
      <c r="B47" s="87">
        <f>13250+756+75000+75000+10620+28300+6000</f>
        <v>208926</v>
      </c>
      <c r="C47" s="87">
        <f>24262+33511+28338+18133+1821+50000+50000</f>
        <v>206065</v>
      </c>
      <c r="D47" s="78">
        <f>12000+40</f>
        <v>12040</v>
      </c>
      <c r="E47" s="78">
        <v>0</v>
      </c>
      <c r="F47" s="78">
        <f>E47*(1+$K$47)</f>
        <v>0</v>
      </c>
      <c r="G47" s="78">
        <f>F47*(1+$K$47)</f>
        <v>0</v>
      </c>
      <c r="H47" s="78">
        <f>G47*(1+$K$47)</f>
        <v>0</v>
      </c>
      <c r="I47" s="78">
        <f>H47*(1+$K$47)</f>
        <v>0</v>
      </c>
      <c r="J47" s="78"/>
      <c r="K47" s="163"/>
      <c r="L47" s="44"/>
      <c r="M47" s="1"/>
      <c r="N47" s="1"/>
      <c r="O47" s="1"/>
    </row>
    <row r="48" spans="1:15">
      <c r="A48" s="46" t="s">
        <v>342</v>
      </c>
      <c r="B48" s="87">
        <v>40150</v>
      </c>
      <c r="C48" s="87">
        <v>51500</v>
      </c>
      <c r="D48" s="78">
        <f>254000+50000+73652+35791</f>
        <v>413443</v>
      </c>
      <c r="E48" s="78"/>
      <c r="F48" s="78">
        <f>E48*(1+$K$48)</f>
        <v>0</v>
      </c>
      <c r="G48" s="78">
        <f>F48*(1+$K$48)</f>
        <v>0</v>
      </c>
      <c r="H48" s="78">
        <f>G48*(1+$K$48)</f>
        <v>0</v>
      </c>
      <c r="I48" s="78">
        <f>H48*(1+$K$48)</f>
        <v>0</v>
      </c>
      <c r="J48" s="78"/>
      <c r="K48" s="163"/>
      <c r="L48" s="44" t="s">
        <v>496</v>
      </c>
      <c r="M48" s="1"/>
      <c r="N48" s="1"/>
      <c r="O48" s="1"/>
    </row>
    <row r="49" spans="1:46">
      <c r="A49" s="46" t="s">
        <v>449</v>
      </c>
      <c r="B49" s="87">
        <f>49000+72000+30000+25000+30000+7000+30000+3500+9535</f>
        <v>256035</v>
      </c>
      <c r="C49" s="87">
        <f>100000+243670+15000+76670+21755+35344+16250+50000+50000+22050+20000+7500+8975+47975+165000+10000</f>
        <v>890189</v>
      </c>
      <c r="D49" s="78">
        <f>10000+10000+47260+50000+5000+4000+32000+19000</f>
        <v>177260</v>
      </c>
      <c r="E49" s="322">
        <v>272500</v>
      </c>
      <c r="F49" s="78">
        <f>E49*(1+$K$49)</f>
        <v>272500</v>
      </c>
      <c r="G49" s="78">
        <f>F49*(1+$K$49)</f>
        <v>272500</v>
      </c>
      <c r="H49" s="78">
        <f>G49*(1+$K$49)</f>
        <v>272500</v>
      </c>
      <c r="I49" s="78">
        <f>H49*(1+$K$49)</f>
        <v>272500</v>
      </c>
      <c r="J49" s="78"/>
      <c r="K49" s="163"/>
      <c r="L49" s="44"/>
      <c r="M49" s="1"/>
      <c r="N49" s="1"/>
      <c r="O49" s="1"/>
    </row>
    <row r="50" spans="1:46">
      <c r="A50" s="57" t="s">
        <v>109</v>
      </c>
      <c r="B50" s="83">
        <f t="shared" ref="B50:I50" si="20">SUM(B47:B49)</f>
        <v>505111</v>
      </c>
      <c r="C50" s="83">
        <f t="shared" si="20"/>
        <v>1147754</v>
      </c>
      <c r="D50" s="83">
        <f t="shared" si="20"/>
        <v>602743</v>
      </c>
      <c r="E50" s="83">
        <f t="shared" si="20"/>
        <v>272500</v>
      </c>
      <c r="F50" s="83">
        <f t="shared" si="20"/>
        <v>272500</v>
      </c>
      <c r="G50" s="83">
        <f t="shared" si="20"/>
        <v>272500</v>
      </c>
      <c r="H50" s="83">
        <f t="shared" si="20"/>
        <v>272500</v>
      </c>
      <c r="I50" s="83">
        <f t="shared" si="20"/>
        <v>272500</v>
      </c>
      <c r="J50" s="83"/>
      <c r="K50" s="164"/>
      <c r="L50" s="44"/>
      <c r="M50" s="1"/>
      <c r="N50" s="1"/>
      <c r="O50" s="1"/>
    </row>
    <row r="51" spans="1:46" ht="15.75">
      <c r="A51" s="90" t="s">
        <v>46</v>
      </c>
      <c r="B51" s="88">
        <f t="shared" ref="B51:I51" si="21">B14+B21+B36+B40+B45+B50</f>
        <v>24259438</v>
      </c>
      <c r="C51" s="88">
        <f t="shared" si="21"/>
        <v>26031867</v>
      </c>
      <c r="D51" s="88">
        <f t="shared" si="21"/>
        <v>27414626</v>
      </c>
      <c r="E51" s="88">
        <f t="shared" si="21"/>
        <v>27347612.408</v>
      </c>
      <c r="F51" s="88">
        <f t="shared" si="21"/>
        <v>27902861.675613999</v>
      </c>
      <c r="G51" s="88">
        <f t="shared" si="21"/>
        <v>28631496.720379051</v>
      </c>
      <c r="H51" s="88">
        <f t="shared" si="21"/>
        <v>29434802.92931525</v>
      </c>
      <c r="I51" s="88">
        <f t="shared" si="21"/>
        <v>30258279.750401277</v>
      </c>
      <c r="J51" s="88"/>
      <c r="K51" s="89"/>
      <c r="M51" s="1"/>
      <c r="N51" s="1"/>
      <c r="O51" s="1"/>
    </row>
    <row r="52" spans="1:46">
      <c r="A52" s="20"/>
      <c r="B52" s="20"/>
      <c r="D52" s="7"/>
      <c r="E52" s="7"/>
      <c r="F52" s="7"/>
      <c r="G52" s="7"/>
      <c r="H52" s="7"/>
      <c r="I52" s="7"/>
      <c r="J52" s="7"/>
      <c r="K52" s="7"/>
      <c r="M52" s="1"/>
      <c r="N52" s="1"/>
      <c r="O52" s="1"/>
    </row>
    <row r="53" spans="1:46">
      <c r="M53" s="1"/>
      <c r="N53" s="1"/>
      <c r="O53" s="1"/>
    </row>
    <row r="54" spans="1:46">
      <c r="B54" s="288"/>
      <c r="C54" s="289"/>
      <c r="D54" s="38"/>
      <c r="L54" s="8"/>
      <c r="M54" s="1"/>
      <c r="N54" s="1"/>
      <c r="O54" s="1"/>
    </row>
    <row r="55" spans="1:46">
      <c r="B55" s="4"/>
      <c r="C55" s="4"/>
      <c r="D55" s="4"/>
      <c r="E55" s="4"/>
      <c r="F55" s="4"/>
      <c r="G55" s="4"/>
      <c r="H55" s="4"/>
      <c r="I55" s="4"/>
      <c r="M55" s="1"/>
      <c r="N55" s="1"/>
      <c r="O55" s="1"/>
    </row>
    <row r="56" spans="1:46">
      <c r="A56" s="27"/>
      <c r="B56" s="7"/>
      <c r="C56" s="7"/>
      <c r="D56" s="27"/>
      <c r="E56" s="7"/>
      <c r="F56" s="7"/>
      <c r="G56" s="7"/>
      <c r="H56" s="7"/>
      <c r="I56" s="7"/>
      <c r="J56" s="7"/>
      <c r="K56" s="20"/>
      <c r="M56" s="1"/>
      <c r="N56" s="1"/>
      <c r="O56" s="1"/>
    </row>
    <row r="57" spans="1:46">
      <c r="A57" s="24"/>
      <c r="B57" s="6"/>
      <c r="C57" s="6"/>
      <c r="D57" s="6"/>
      <c r="E57" s="6"/>
      <c r="F57" s="6"/>
      <c r="G57" s="6"/>
      <c r="H57" s="6"/>
      <c r="I57" s="6"/>
      <c r="J57" s="24"/>
      <c r="K57" s="17"/>
      <c r="M57" s="1"/>
      <c r="N57" s="1"/>
      <c r="O57" s="1"/>
    </row>
    <row r="58" spans="1:46">
      <c r="A58" s="18"/>
      <c r="B58" s="4"/>
      <c r="C58" s="4"/>
      <c r="D58" s="178"/>
      <c r="E58" s="4"/>
      <c r="F58" s="4"/>
      <c r="G58" s="4"/>
      <c r="H58" s="4"/>
      <c r="I58" s="4"/>
      <c r="J58" s="4"/>
      <c r="K58" s="4"/>
      <c r="M58" s="1"/>
      <c r="N58" s="1"/>
      <c r="O58" s="1"/>
    </row>
    <row r="59" spans="1:4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M59" s="1"/>
      <c r="N59" s="1"/>
      <c r="O59" s="1"/>
    </row>
    <row r="60" spans="1:4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35"/>
      <c r="B61" s="8"/>
      <c r="C61" s="8"/>
      <c r="D61" s="8"/>
      <c r="E61" s="8"/>
      <c r="F61" s="8"/>
      <c r="G61" s="8"/>
      <c r="H61" s="8"/>
      <c r="I61" s="8"/>
      <c r="J61" s="8"/>
      <c r="K61" s="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8"/>
      <c r="B62" s="8"/>
      <c r="C62" s="8"/>
      <c r="D62" s="8"/>
      <c r="E62" s="8"/>
      <c r="F62" s="8"/>
      <c r="G62" s="8"/>
      <c r="H62" s="8"/>
      <c r="I62" s="8"/>
      <c r="J62" s="8"/>
      <c r="K62" s="2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8"/>
      <c r="B63" s="8"/>
      <c r="C63" s="8"/>
      <c r="D63" s="8"/>
      <c r="E63" s="8"/>
      <c r="F63" s="8"/>
      <c r="G63" s="8"/>
      <c r="H63" s="8"/>
      <c r="I63" s="8"/>
      <c r="J63" s="8"/>
      <c r="K63" s="3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71"/>
      <c r="B64" s="290"/>
      <c r="C64" s="35"/>
      <c r="D64" s="8"/>
      <c r="E64" s="8"/>
      <c r="F64" s="8"/>
      <c r="G64" s="8"/>
      <c r="H64" s="8"/>
      <c r="I64" s="8"/>
      <c r="J64" s="8"/>
      <c r="K64" s="3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72"/>
      <c r="B65" s="291"/>
      <c r="C65" s="4"/>
      <c r="D65" s="4"/>
      <c r="E65" s="4"/>
      <c r="F65" s="4"/>
      <c r="G65" s="4"/>
      <c r="H65" s="4"/>
      <c r="I65" s="4"/>
      <c r="J65" s="4"/>
      <c r="K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6"/>
      <c r="B66" s="6"/>
      <c r="C66" s="4"/>
      <c r="D66" s="4"/>
      <c r="E66" s="4"/>
      <c r="F66" s="4"/>
      <c r="G66" s="4"/>
      <c r="H66" s="4"/>
      <c r="I66" s="4"/>
      <c r="J66" s="4"/>
      <c r="K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>
      <c r="A67" s="10"/>
      <c r="B67" s="10"/>
      <c r="C67" s="9"/>
      <c r="D67" s="8"/>
      <c r="E67" s="8"/>
      <c r="F67" s="8"/>
      <c r="G67" s="8"/>
      <c r="H67" s="8"/>
      <c r="I67" s="8"/>
      <c r="J67" s="8"/>
      <c r="K67" s="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C68" s="35"/>
      <c r="D68" s="4"/>
      <c r="E68" s="4"/>
      <c r="F68" s="4"/>
      <c r="G68" s="4"/>
      <c r="H68" s="4"/>
      <c r="I68" s="4"/>
      <c r="J68" s="4"/>
    </row>
    <row r="69" spans="1:46">
      <c r="C69" s="35"/>
      <c r="D69" s="4"/>
      <c r="E69" s="4"/>
      <c r="F69" s="4"/>
      <c r="G69" s="4"/>
      <c r="H69" s="4"/>
      <c r="I69" s="4"/>
      <c r="J69" s="4"/>
    </row>
    <row r="70" spans="1:46">
      <c r="D70" s="8"/>
      <c r="E70" s="8"/>
      <c r="F70" s="8"/>
      <c r="G70" s="8"/>
      <c r="H70" s="8"/>
      <c r="I70" s="8"/>
      <c r="J70" s="8"/>
    </row>
    <row r="71" spans="1:46">
      <c r="D71" s="4"/>
      <c r="E71" s="4"/>
      <c r="F71" s="4"/>
      <c r="G71" s="4"/>
      <c r="H71" s="4"/>
      <c r="I71" s="4"/>
      <c r="J71" s="4"/>
    </row>
  </sheetData>
  <printOptions horizontalCentered="1" verticalCentered="1"/>
  <pageMargins left="0" right="0" top="0.25" bottom="0.25" header="0.1" footer="0.1"/>
  <pageSetup scale="78" orientation="landscape" horizontalDpi="300" verticalDpi="300" r:id="rId1"/>
  <headerFooter>
    <oddHeader>&amp;R&amp;D</oddHeader>
    <oddFooter>&amp;L&amp;F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E12" sqref="E12"/>
    </sheetView>
  </sheetViews>
  <sheetFormatPr defaultRowHeight="11.25"/>
  <cols>
    <col min="1" max="1" width="72" customWidth="1"/>
    <col min="2" max="11" width="12.83203125" customWidth="1"/>
    <col min="13" max="14" width="12.5" customWidth="1"/>
    <col min="15" max="15" width="9.5" bestFit="1" customWidth="1"/>
  </cols>
  <sheetData>
    <row r="1" spans="1:13" ht="18">
      <c r="A1" s="121" t="s">
        <v>268</v>
      </c>
      <c r="B1" s="33"/>
      <c r="C1" s="33"/>
    </row>
    <row r="3" spans="1:13" ht="15.75">
      <c r="A3" s="259" t="s">
        <v>385</v>
      </c>
      <c r="B3" s="224"/>
      <c r="C3" s="224"/>
    </row>
    <row r="5" spans="1:13" ht="14.25">
      <c r="A5" s="304" t="s">
        <v>485</v>
      </c>
    </row>
    <row r="6" spans="1:13" ht="15.75">
      <c r="A6" s="225"/>
      <c r="B6" s="259"/>
      <c r="C6" s="259"/>
    </row>
    <row r="7" spans="1:13" ht="12.75">
      <c r="D7" s="23" t="s">
        <v>479</v>
      </c>
      <c r="E7" s="301" t="s">
        <v>481</v>
      </c>
    </row>
    <row r="8" spans="1:13" ht="12.75">
      <c r="A8" s="21" t="s">
        <v>58</v>
      </c>
      <c r="B8" s="23" t="s">
        <v>386</v>
      </c>
      <c r="C8" s="23" t="s">
        <v>387</v>
      </c>
      <c r="D8" s="23" t="s">
        <v>272</v>
      </c>
      <c r="E8" s="23" t="s">
        <v>273</v>
      </c>
      <c r="F8" s="23" t="s">
        <v>274</v>
      </c>
      <c r="G8" s="23" t="s">
        <v>275</v>
      </c>
      <c r="H8" s="23" t="s">
        <v>276</v>
      </c>
      <c r="I8" s="23" t="s">
        <v>277</v>
      </c>
      <c r="J8" s="41"/>
      <c r="K8" s="23" t="s">
        <v>64</v>
      </c>
      <c r="L8" s="23"/>
      <c r="M8" s="41"/>
    </row>
    <row r="9" spans="1:13" ht="12.75">
      <c r="A9" s="19" t="s">
        <v>388</v>
      </c>
      <c r="B9" s="19"/>
      <c r="C9" s="19"/>
      <c r="D9" s="261"/>
      <c r="E9" s="263">
        <v>3.5000000000000003E-2</v>
      </c>
      <c r="F9" s="262">
        <v>-0.05</v>
      </c>
      <c r="G9" s="261">
        <v>0</v>
      </c>
      <c r="H9" s="263">
        <v>0.03</v>
      </c>
      <c r="I9" s="263">
        <v>0.03</v>
      </c>
      <c r="J9" s="41"/>
      <c r="K9" s="187" t="s">
        <v>484</v>
      </c>
      <c r="L9" s="41"/>
      <c r="M9" s="41"/>
    </row>
    <row r="10" spans="1:13" ht="12.75">
      <c r="A10" s="19" t="s">
        <v>263</v>
      </c>
      <c r="B10" s="264"/>
      <c r="C10" s="265"/>
      <c r="D10" s="261"/>
      <c r="E10" s="263">
        <v>-2.3300000000000001E-2</v>
      </c>
      <c r="F10" s="262">
        <v>-0.05</v>
      </c>
      <c r="G10" s="261">
        <v>0</v>
      </c>
      <c r="H10" s="263">
        <v>0.02</v>
      </c>
      <c r="I10" s="263">
        <v>0.02</v>
      </c>
      <c r="J10" s="41"/>
      <c r="K10" s="187"/>
      <c r="L10" s="41"/>
      <c r="M10" s="41"/>
    </row>
    <row r="11" spans="1:13" ht="12.75">
      <c r="A11" s="19"/>
      <c r="B11" s="19"/>
      <c r="C11" s="19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75">
      <c r="A12" s="19" t="s">
        <v>388</v>
      </c>
      <c r="B12" s="7">
        <v>1521832</v>
      </c>
      <c r="C12" s="19">
        <v>1564443</v>
      </c>
      <c r="D12" s="19">
        <v>1521832</v>
      </c>
      <c r="E12" s="19">
        <v>1575096</v>
      </c>
      <c r="F12" s="19">
        <f>E12*(1+F9)</f>
        <v>1496341.2</v>
      </c>
      <c r="G12" s="19">
        <f t="shared" ref="G12:I12" si="0">F12*(1+G9)</f>
        <v>1496341.2</v>
      </c>
      <c r="H12" s="19">
        <f t="shared" si="0"/>
        <v>1541231.436</v>
      </c>
      <c r="I12" s="19">
        <f t="shared" si="0"/>
        <v>1587468.3790800001</v>
      </c>
      <c r="J12" s="41"/>
      <c r="K12" s="187" t="s">
        <v>482</v>
      </c>
      <c r="L12" s="41"/>
      <c r="M12" s="41"/>
    </row>
    <row r="13" spans="1:13" ht="12.75">
      <c r="A13" s="19" t="s">
        <v>263</v>
      </c>
      <c r="B13" s="19">
        <v>221320</v>
      </c>
      <c r="C13" s="19">
        <v>220146</v>
      </c>
      <c r="D13" s="19">
        <v>229400</v>
      </c>
      <c r="E13" s="19">
        <v>224065</v>
      </c>
      <c r="F13" s="19">
        <f>E13*(1+F10)</f>
        <v>212861.75</v>
      </c>
      <c r="G13" s="19">
        <f>F13*(1+G10)</f>
        <v>212861.75</v>
      </c>
      <c r="H13" s="19">
        <f t="shared" ref="H13:I13" si="1">G13*(1+H10)</f>
        <v>217118.98500000002</v>
      </c>
      <c r="I13" s="19">
        <f t="shared" si="1"/>
        <v>221461.36470000001</v>
      </c>
      <c r="J13" s="19"/>
      <c r="K13" s="187" t="s">
        <v>483</v>
      </c>
      <c r="L13" s="19"/>
      <c r="M13" s="41"/>
    </row>
    <row r="14" spans="1:13" ht="12.75">
      <c r="A14" s="41"/>
      <c r="B14" s="41"/>
      <c r="C14" s="41"/>
      <c r="D14" s="41"/>
      <c r="E14" s="284"/>
      <c r="F14" s="41"/>
      <c r="G14" s="41"/>
      <c r="H14" s="41"/>
      <c r="I14" s="41"/>
      <c r="J14" s="41"/>
      <c r="K14" s="41"/>
      <c r="L14" s="41"/>
      <c r="M14" s="41"/>
    </row>
    <row r="15" spans="1:13" ht="12.75">
      <c r="A15" s="41"/>
      <c r="B15" s="41"/>
      <c r="C15" s="41"/>
      <c r="D15" s="23" t="s">
        <v>479</v>
      </c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2.75">
      <c r="A16" s="41"/>
      <c r="B16" s="41"/>
      <c r="C16" s="41"/>
      <c r="D16" s="23" t="s">
        <v>91</v>
      </c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12.75">
      <c r="A17" s="21" t="s">
        <v>59</v>
      </c>
      <c r="B17" s="23" t="s">
        <v>386</v>
      </c>
      <c r="C17" s="23" t="s">
        <v>426</v>
      </c>
      <c r="D17" s="23" t="s">
        <v>272</v>
      </c>
      <c r="E17" s="23" t="s">
        <v>273</v>
      </c>
      <c r="F17" s="23" t="s">
        <v>274</v>
      </c>
      <c r="G17" s="23" t="s">
        <v>275</v>
      </c>
      <c r="H17" s="23" t="s">
        <v>276</v>
      </c>
      <c r="I17" s="23" t="s">
        <v>277</v>
      </c>
      <c r="J17" s="41"/>
      <c r="K17" s="41"/>
      <c r="L17" s="41"/>
      <c r="M17" s="41"/>
    </row>
    <row r="18" spans="1:13" ht="12.75">
      <c r="A18" s="19" t="s">
        <v>4</v>
      </c>
      <c r="B18" s="41"/>
      <c r="C18" s="41"/>
      <c r="D18" s="263"/>
      <c r="E18" s="263">
        <v>-4.0740999999999999E-2</v>
      </c>
      <c r="F18" s="263">
        <v>0.01</v>
      </c>
      <c r="G18" s="263">
        <v>1.4999999999999999E-2</v>
      </c>
      <c r="H18" s="263">
        <v>2.5000000000000001E-2</v>
      </c>
      <c r="I18" s="263">
        <v>0.03</v>
      </c>
      <c r="J18" s="41"/>
      <c r="K18" s="187" t="s">
        <v>389</v>
      </c>
      <c r="L18" s="41"/>
      <c r="M18" s="41"/>
    </row>
    <row r="19" spans="1:13" ht="12.75">
      <c r="A19" s="19" t="s">
        <v>131</v>
      </c>
      <c r="B19" s="41"/>
      <c r="C19" s="41"/>
      <c r="D19" s="263"/>
      <c r="E19" s="263">
        <v>0.33329999999999999</v>
      </c>
      <c r="F19" s="263">
        <v>0.1</v>
      </c>
      <c r="G19" s="263">
        <v>0.05</v>
      </c>
      <c r="H19" s="263">
        <v>0.05</v>
      </c>
      <c r="I19" s="263">
        <v>2.5000000000000001E-2</v>
      </c>
      <c r="J19" s="41"/>
      <c r="K19" s="41"/>
      <c r="L19" s="41"/>
      <c r="M19" s="41"/>
    </row>
    <row r="20" spans="1:13" ht="12.75">
      <c r="A20" s="19"/>
      <c r="B20" s="41"/>
      <c r="C20" s="41"/>
      <c r="D20" s="263"/>
      <c r="E20" s="263"/>
      <c r="F20" s="261"/>
      <c r="G20" s="263"/>
      <c r="H20" s="263"/>
      <c r="I20" s="263"/>
      <c r="J20" s="41"/>
      <c r="K20" s="41"/>
      <c r="L20" s="41"/>
      <c r="M20" s="41"/>
    </row>
    <row r="21" spans="1:13" ht="12.75">
      <c r="A21" s="19" t="s">
        <v>4</v>
      </c>
      <c r="B21" s="41"/>
      <c r="C21" s="19">
        <v>700000</v>
      </c>
      <c r="D21" s="266">
        <v>675000</v>
      </c>
      <c r="E21" s="19">
        <f t="shared" ref="E21:I22" si="2">D21*(1+E18)</f>
        <v>647499.82499999995</v>
      </c>
      <c r="F21" s="19">
        <f t="shared" si="2"/>
        <v>653974.82325000002</v>
      </c>
      <c r="G21" s="19">
        <f t="shared" si="2"/>
        <v>663784.44559874991</v>
      </c>
      <c r="H21" s="19">
        <f t="shared" si="2"/>
        <v>680379.05673871865</v>
      </c>
      <c r="I21" s="19">
        <f t="shared" si="2"/>
        <v>700790.42844088026</v>
      </c>
      <c r="J21" s="41"/>
      <c r="K21" s="41"/>
      <c r="L21" s="41"/>
      <c r="M21" s="41"/>
    </row>
    <row r="22" spans="1:13" ht="12.75">
      <c r="A22" s="19" t="s">
        <v>131</v>
      </c>
      <c r="B22" s="41"/>
      <c r="C22" s="19">
        <v>55000</v>
      </c>
      <c r="D22" s="266">
        <v>30000</v>
      </c>
      <c r="E22" s="266">
        <v>40000</v>
      </c>
      <c r="F22" s="266">
        <f t="shared" si="2"/>
        <v>44000</v>
      </c>
      <c r="G22" s="266">
        <f t="shared" si="2"/>
        <v>46200</v>
      </c>
      <c r="H22" s="266">
        <f t="shared" si="2"/>
        <v>48510</v>
      </c>
      <c r="I22" s="266">
        <f t="shared" si="2"/>
        <v>49722.749999999993</v>
      </c>
      <c r="J22" s="41"/>
      <c r="K22" s="41"/>
      <c r="L22" s="41"/>
      <c r="M22" s="41"/>
    </row>
    <row r="23" spans="1:13" ht="12.75">
      <c r="A23" s="19"/>
      <c r="B23" s="41"/>
      <c r="C23" s="41"/>
      <c r="D23" s="284"/>
      <c r="E23" s="296"/>
      <c r="F23" s="41"/>
      <c r="G23" s="41"/>
      <c r="H23" s="41"/>
      <c r="I23" s="41"/>
      <c r="J23" s="41"/>
      <c r="K23" s="41"/>
      <c r="L23" s="41"/>
      <c r="M23" s="41"/>
    </row>
    <row r="27" spans="1:13" ht="18">
      <c r="A27" s="238" t="s">
        <v>391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3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3" ht="15">
      <c r="A29" s="273" t="s">
        <v>406</v>
      </c>
      <c r="B29" s="18"/>
      <c r="C29" s="18"/>
      <c r="D29" s="18"/>
      <c r="E29" s="18"/>
      <c r="F29" s="18"/>
      <c r="G29" s="18"/>
      <c r="H29" s="18"/>
      <c r="I29" s="18"/>
      <c r="J29" s="18"/>
    </row>
    <row r="30" spans="1:13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3" ht="12.75">
      <c r="A31" s="178"/>
      <c r="B31" s="267"/>
      <c r="C31" s="267" t="s">
        <v>392</v>
      </c>
      <c r="D31" s="267"/>
      <c r="E31" s="267"/>
      <c r="F31" s="267"/>
      <c r="G31" s="267"/>
      <c r="H31" s="267"/>
      <c r="I31" s="267"/>
      <c r="J31" s="267"/>
    </row>
    <row r="32" spans="1:13" ht="25.5">
      <c r="A32" s="178"/>
      <c r="B32" s="23" t="s">
        <v>393</v>
      </c>
      <c r="C32" s="23" t="s">
        <v>394</v>
      </c>
      <c r="D32" s="23" t="s">
        <v>395</v>
      </c>
      <c r="E32" s="23" t="s">
        <v>396</v>
      </c>
      <c r="F32" s="23" t="s">
        <v>397</v>
      </c>
      <c r="G32" s="23" t="s">
        <v>398</v>
      </c>
      <c r="H32" s="23" t="s">
        <v>399</v>
      </c>
      <c r="I32" s="267"/>
      <c r="J32" s="268" t="s">
        <v>400</v>
      </c>
    </row>
    <row r="33" spans="1:15" ht="12.75">
      <c r="A33" s="178" t="s">
        <v>401</v>
      </c>
      <c r="B33" s="269">
        <v>1573485</v>
      </c>
      <c r="C33" s="269">
        <v>1420154.9769573628</v>
      </c>
      <c r="D33" s="245">
        <v>1262696</v>
      </c>
      <c r="E33" s="245">
        <v>1212188</v>
      </c>
      <c r="F33" s="245">
        <v>1124542</v>
      </c>
      <c r="G33" s="245">
        <v>1212188</v>
      </c>
      <c r="H33" s="245">
        <v>1240842</v>
      </c>
      <c r="I33" s="178"/>
      <c r="J33" s="274">
        <f>(F33-B33)/B33</f>
        <v>-0.28531762298337765</v>
      </c>
    </row>
    <row r="34" spans="1:15" ht="12.75">
      <c r="A34" s="178" t="s">
        <v>402</v>
      </c>
      <c r="B34" s="270">
        <v>37325</v>
      </c>
      <c r="C34" s="270">
        <v>39989</v>
      </c>
      <c r="D34" s="245">
        <v>6555</v>
      </c>
      <c r="E34" s="245">
        <v>3500</v>
      </c>
      <c r="F34" s="245">
        <v>0</v>
      </c>
      <c r="G34" s="245">
        <v>0</v>
      </c>
      <c r="H34" s="245">
        <v>0</v>
      </c>
      <c r="I34" s="178"/>
      <c r="J34" s="274">
        <f t="shared" ref="J34:J36" si="3">(F34-B34)/B34</f>
        <v>-1</v>
      </c>
    </row>
    <row r="35" spans="1:15" ht="12.75">
      <c r="A35" s="178" t="s">
        <v>390</v>
      </c>
      <c r="B35" s="271">
        <v>110043</v>
      </c>
      <c r="C35" s="271">
        <v>119042</v>
      </c>
      <c r="D35" s="245">
        <v>107241</v>
      </c>
      <c r="E35" s="245">
        <v>115321</v>
      </c>
      <c r="F35" s="245">
        <v>120336</v>
      </c>
      <c r="G35" s="245">
        <v>120375</v>
      </c>
      <c r="H35" s="245">
        <v>122756</v>
      </c>
      <c r="I35" s="178"/>
      <c r="J35" s="274">
        <f t="shared" si="3"/>
        <v>9.3536163136228562E-2</v>
      </c>
    </row>
    <row r="36" spans="1:15" ht="12.75">
      <c r="A36" s="178" t="s">
        <v>2</v>
      </c>
      <c r="B36" s="271">
        <f>SUM(B33:B35)</f>
        <v>1720853</v>
      </c>
      <c r="C36" s="271"/>
      <c r="D36" s="245"/>
      <c r="E36" s="245"/>
      <c r="F36" s="245">
        <f>SUM(F33:F35)</f>
        <v>1244878</v>
      </c>
      <c r="G36" s="245"/>
      <c r="H36" s="245"/>
      <c r="I36" s="178"/>
      <c r="J36" s="274">
        <f t="shared" si="3"/>
        <v>-0.27659248058956809</v>
      </c>
    </row>
    <row r="37" spans="1:15" ht="12.75">
      <c r="A37" s="178"/>
      <c r="B37" s="178"/>
      <c r="C37" s="178"/>
      <c r="D37" s="178"/>
      <c r="E37" s="178"/>
      <c r="F37" s="178"/>
      <c r="G37" s="178"/>
      <c r="H37" s="178"/>
      <c r="I37" s="178"/>
      <c r="J37" s="178"/>
    </row>
    <row r="38" spans="1:15" ht="12.75">
      <c r="A38" s="178" t="s">
        <v>403</v>
      </c>
      <c r="B38" s="178"/>
      <c r="C38" s="272">
        <f>ROUND((C33-B33)/B33,4)</f>
        <v>-9.74E-2</v>
      </c>
      <c r="D38" s="272">
        <f t="shared" ref="D38:F38" si="4">ROUND((D33-C33)/C33,4)</f>
        <v>-0.1109</v>
      </c>
      <c r="E38" s="272">
        <f t="shared" si="4"/>
        <v>-0.04</v>
      </c>
      <c r="F38" s="272">
        <f t="shared" si="4"/>
        <v>-7.2300000000000003E-2</v>
      </c>
      <c r="G38" s="272">
        <f t="shared" ref="D38:H40" si="5">ROUND((G33-F33)/F33,4)</f>
        <v>7.7899999999999997E-2</v>
      </c>
      <c r="H38" s="272">
        <f t="shared" si="5"/>
        <v>2.3599999999999999E-2</v>
      </c>
      <c r="I38" s="178"/>
      <c r="J38" s="178"/>
    </row>
    <row r="39" spans="1:15" ht="12.75">
      <c r="A39" s="178" t="s">
        <v>404</v>
      </c>
      <c r="B39" s="178"/>
      <c r="C39" s="272">
        <f>ROUND((C34-B34)/B34,4)</f>
        <v>7.1400000000000005E-2</v>
      </c>
      <c r="D39" s="272">
        <f t="shared" si="5"/>
        <v>-0.83609999999999995</v>
      </c>
      <c r="E39" s="272">
        <f t="shared" si="5"/>
        <v>-0.46610000000000001</v>
      </c>
      <c r="F39" s="272">
        <f t="shared" si="5"/>
        <v>-1</v>
      </c>
      <c r="G39" s="272"/>
      <c r="H39" s="272"/>
      <c r="I39" s="178"/>
      <c r="J39" s="178"/>
    </row>
    <row r="40" spans="1:15" ht="12.75">
      <c r="A40" s="178" t="s">
        <v>405</v>
      </c>
      <c r="B40" s="178"/>
      <c r="C40" s="272">
        <f>ROUND((C35-B35)/B35,4)</f>
        <v>8.1799999999999998E-2</v>
      </c>
      <c r="D40" s="272">
        <f t="shared" si="5"/>
        <v>-9.9099999999999994E-2</v>
      </c>
      <c r="E40" s="272">
        <f t="shared" si="5"/>
        <v>7.5300000000000006E-2</v>
      </c>
      <c r="F40" s="272">
        <f t="shared" si="5"/>
        <v>4.3499999999999997E-2</v>
      </c>
      <c r="G40" s="272">
        <f t="shared" si="5"/>
        <v>2.9999999999999997E-4</v>
      </c>
      <c r="H40" s="272">
        <f t="shared" si="5"/>
        <v>1.9800000000000002E-2</v>
      </c>
      <c r="I40" s="178"/>
      <c r="J40" s="178"/>
    </row>
    <row r="41" spans="1:15" ht="12.75">
      <c r="A41" s="178"/>
      <c r="B41" s="178"/>
      <c r="C41" s="272"/>
      <c r="D41" s="272"/>
      <c r="E41" s="272"/>
      <c r="F41" s="272"/>
      <c r="G41" s="272"/>
      <c r="H41" s="272"/>
      <c r="I41" s="178"/>
      <c r="J41" s="178"/>
    </row>
    <row r="42" spans="1:15" ht="12.75">
      <c r="A42" s="178"/>
      <c r="B42" s="178"/>
      <c r="C42" s="272"/>
      <c r="D42" s="272"/>
      <c r="E42" s="272"/>
      <c r="F42" s="272"/>
      <c r="G42" s="272"/>
      <c r="H42" s="272"/>
      <c r="I42" s="178"/>
      <c r="J42" s="178"/>
    </row>
    <row r="43" spans="1:15" ht="12.75">
      <c r="A43" s="178"/>
      <c r="B43" s="178"/>
      <c r="C43" s="178"/>
      <c r="D43" s="178"/>
      <c r="E43" s="178"/>
      <c r="F43" s="178"/>
      <c r="G43" s="178"/>
      <c r="H43" s="178"/>
      <c r="I43" s="178"/>
      <c r="J43" s="178"/>
    </row>
    <row r="44" spans="1: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8">
      <c r="A45" s="275" t="s">
        <v>407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18"/>
    </row>
    <row r="46" spans="1:15">
      <c r="A46" s="27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18"/>
    </row>
    <row r="47" spans="1:15" ht="25.5">
      <c r="A47" s="281"/>
      <c r="B47" s="277" t="s">
        <v>393</v>
      </c>
      <c r="C47" s="277" t="s">
        <v>393</v>
      </c>
      <c r="D47" s="277" t="s">
        <v>394</v>
      </c>
      <c r="E47" s="277" t="s">
        <v>394</v>
      </c>
      <c r="F47" s="277" t="s">
        <v>395</v>
      </c>
      <c r="G47" s="277" t="s">
        <v>395</v>
      </c>
      <c r="H47" s="277" t="s">
        <v>396</v>
      </c>
      <c r="I47" s="277" t="s">
        <v>396</v>
      </c>
      <c r="J47" s="277" t="s">
        <v>397</v>
      </c>
      <c r="K47" s="277" t="s">
        <v>397</v>
      </c>
      <c r="L47" s="281"/>
      <c r="M47" s="278" t="s">
        <v>408</v>
      </c>
      <c r="N47" s="278" t="s">
        <v>409</v>
      </c>
      <c r="O47" s="278" t="s">
        <v>410</v>
      </c>
    </row>
    <row r="48" spans="1:15" ht="12.75">
      <c r="A48" s="281"/>
      <c r="B48" s="277" t="s">
        <v>411</v>
      </c>
      <c r="C48" s="277" t="s">
        <v>85</v>
      </c>
      <c r="D48" s="277" t="s">
        <v>411</v>
      </c>
      <c r="E48" s="277" t="s">
        <v>85</v>
      </c>
      <c r="F48" s="277" t="s">
        <v>411</v>
      </c>
      <c r="G48" s="277" t="s">
        <v>85</v>
      </c>
      <c r="H48" s="277" t="s">
        <v>411</v>
      </c>
      <c r="I48" s="277" t="s">
        <v>85</v>
      </c>
      <c r="J48" s="277" t="s">
        <v>411</v>
      </c>
      <c r="K48" s="277" t="s">
        <v>85</v>
      </c>
      <c r="L48" s="281"/>
      <c r="M48" s="277" t="s">
        <v>412</v>
      </c>
      <c r="N48" s="277" t="s">
        <v>412</v>
      </c>
      <c r="O48" s="277" t="s">
        <v>412</v>
      </c>
    </row>
    <row r="49" spans="1:15" ht="12.75">
      <c r="A49" s="279" t="s">
        <v>98</v>
      </c>
      <c r="B49" s="280">
        <v>620000</v>
      </c>
      <c r="C49" s="280">
        <v>619141</v>
      </c>
      <c r="D49" s="280">
        <v>590000</v>
      </c>
      <c r="E49" s="280">
        <v>633776</v>
      </c>
      <c r="F49" s="280">
        <v>597328</v>
      </c>
      <c r="G49" s="280">
        <v>586792</v>
      </c>
      <c r="H49" s="280">
        <v>535000</v>
      </c>
      <c r="I49" s="280">
        <v>643163</v>
      </c>
      <c r="J49" s="280">
        <v>579000</v>
      </c>
      <c r="K49" s="280">
        <v>598377</v>
      </c>
      <c r="L49" s="281"/>
      <c r="M49" s="282">
        <f>ROUND((G49-E49)/E49,3)</f>
        <v>-7.3999999999999996E-2</v>
      </c>
      <c r="N49" s="282">
        <f>ROUND((I49-G49)/G49,3)</f>
        <v>9.6000000000000002E-2</v>
      </c>
      <c r="O49" s="282">
        <f>ROUND((K49-I49)/I49,3)</f>
        <v>-7.0000000000000007E-2</v>
      </c>
    </row>
    <row r="50" spans="1:15" ht="12.75">
      <c r="A50" s="279" t="s">
        <v>258</v>
      </c>
      <c r="B50" s="280">
        <v>2200</v>
      </c>
      <c r="C50" s="280">
        <v>2496</v>
      </c>
      <c r="D50" s="280">
        <v>2000</v>
      </c>
      <c r="E50" s="280">
        <v>2979</v>
      </c>
      <c r="F50" s="280">
        <v>2700</v>
      </c>
      <c r="G50" s="280">
        <v>3153</v>
      </c>
      <c r="H50" s="280">
        <v>1400</v>
      </c>
      <c r="I50" s="280">
        <v>1703</v>
      </c>
      <c r="J50" s="280">
        <v>1400</v>
      </c>
      <c r="K50" s="280">
        <v>1789</v>
      </c>
      <c r="L50" s="281"/>
      <c r="M50" s="282">
        <f t="shared" ref="M50:M52" si="6">ROUND((G50-E50)/E50,3)</f>
        <v>5.8000000000000003E-2</v>
      </c>
      <c r="N50" s="282">
        <f t="shared" ref="N50:N69" si="7">ROUND((I50-G50)/G50,3)</f>
        <v>-0.46</v>
      </c>
      <c r="O50" s="178"/>
    </row>
    <row r="51" spans="1:15" ht="12.75">
      <c r="A51" s="279" t="s">
        <v>99</v>
      </c>
      <c r="B51" s="280">
        <v>75000</v>
      </c>
      <c r="C51" s="280">
        <v>93766</v>
      </c>
      <c r="D51" s="280">
        <v>72000</v>
      </c>
      <c r="E51" s="280">
        <v>93583</v>
      </c>
      <c r="F51" s="280">
        <v>84300</v>
      </c>
      <c r="G51" s="280">
        <v>111137</v>
      </c>
      <c r="H51" s="280">
        <v>84000</v>
      </c>
      <c r="I51" s="280">
        <v>118786</v>
      </c>
      <c r="J51" s="280">
        <v>100320</v>
      </c>
      <c r="K51" s="280">
        <v>108966</v>
      </c>
      <c r="L51" s="281"/>
      <c r="M51" s="282">
        <f t="shared" si="6"/>
        <v>0.188</v>
      </c>
      <c r="N51" s="282">
        <f t="shared" si="7"/>
        <v>6.9000000000000006E-2</v>
      </c>
      <c r="O51" s="178"/>
    </row>
    <row r="52" spans="1:15" ht="12.75">
      <c r="A52" s="279" t="s">
        <v>100</v>
      </c>
      <c r="B52" s="280">
        <v>8100</v>
      </c>
      <c r="C52" s="280">
        <v>7560</v>
      </c>
      <c r="D52" s="280">
        <v>7560</v>
      </c>
      <c r="E52" s="280">
        <v>7392</v>
      </c>
      <c r="F52" s="280">
        <v>7380</v>
      </c>
      <c r="G52" s="280">
        <v>7560</v>
      </c>
      <c r="H52" s="280">
        <v>7380</v>
      </c>
      <c r="I52" s="280">
        <v>7200</v>
      </c>
      <c r="J52" s="280">
        <v>6680</v>
      </c>
      <c r="K52" s="280">
        <v>6984</v>
      </c>
      <c r="L52" s="281"/>
      <c r="M52" s="282">
        <f t="shared" si="6"/>
        <v>2.3E-2</v>
      </c>
      <c r="N52" s="282">
        <f t="shared" si="7"/>
        <v>-4.8000000000000001E-2</v>
      </c>
      <c r="O52" s="178"/>
    </row>
    <row r="53" spans="1:15" ht="12.75">
      <c r="A53" s="279" t="s">
        <v>413</v>
      </c>
      <c r="B53" s="280">
        <v>0</v>
      </c>
      <c r="C53" s="280">
        <v>0</v>
      </c>
      <c r="D53" s="280">
        <v>0</v>
      </c>
      <c r="E53" s="280">
        <v>0</v>
      </c>
      <c r="F53" s="280">
        <v>0</v>
      </c>
      <c r="G53" s="280">
        <v>0</v>
      </c>
      <c r="H53" s="280">
        <v>0</v>
      </c>
      <c r="I53" s="280">
        <v>0</v>
      </c>
      <c r="J53" s="280">
        <v>0</v>
      </c>
      <c r="K53" s="280">
        <v>0</v>
      </c>
      <c r="L53" s="281"/>
      <c r="M53" s="282"/>
      <c r="N53" s="282"/>
      <c r="O53" s="178"/>
    </row>
    <row r="54" spans="1:15" ht="12.75">
      <c r="A54" s="279" t="s">
        <v>414</v>
      </c>
      <c r="B54" s="280">
        <v>0</v>
      </c>
      <c r="C54" s="280">
        <v>0</v>
      </c>
      <c r="D54" s="280">
        <v>0</v>
      </c>
      <c r="E54" s="280">
        <v>0</v>
      </c>
      <c r="F54" s="280">
        <v>0</v>
      </c>
      <c r="G54" s="280">
        <v>0</v>
      </c>
      <c r="H54" s="280">
        <v>0</v>
      </c>
      <c r="I54" s="280">
        <v>0</v>
      </c>
      <c r="J54" s="280">
        <v>0</v>
      </c>
      <c r="K54" s="280">
        <v>0</v>
      </c>
      <c r="L54" s="281"/>
      <c r="M54" s="282"/>
      <c r="N54" s="282"/>
      <c r="O54" s="178"/>
    </row>
    <row r="55" spans="1:15" ht="12.75">
      <c r="A55" s="279" t="s">
        <v>415</v>
      </c>
      <c r="B55" s="280">
        <v>0</v>
      </c>
      <c r="C55" s="280">
        <v>0</v>
      </c>
      <c r="D55" s="280">
        <v>0</v>
      </c>
      <c r="E55" s="280">
        <v>0</v>
      </c>
      <c r="F55" s="280">
        <v>0</v>
      </c>
      <c r="G55" s="280">
        <v>0</v>
      </c>
      <c r="H55" s="280">
        <v>0</v>
      </c>
      <c r="I55" s="280">
        <v>0</v>
      </c>
      <c r="J55" s="280">
        <v>0</v>
      </c>
      <c r="K55" s="280">
        <v>0</v>
      </c>
      <c r="L55" s="281"/>
      <c r="M55" s="282"/>
      <c r="N55" s="282"/>
      <c r="O55" s="178"/>
    </row>
    <row r="56" spans="1:15" ht="12.75">
      <c r="A56" s="279" t="s">
        <v>101</v>
      </c>
      <c r="B56" s="280">
        <v>212000</v>
      </c>
      <c r="C56" s="280">
        <v>226270</v>
      </c>
      <c r="D56" s="280">
        <v>208095</v>
      </c>
      <c r="E56" s="280">
        <v>230122</v>
      </c>
      <c r="F56" s="280">
        <v>212400</v>
      </c>
      <c r="G56" s="280">
        <v>233118</v>
      </c>
      <c r="H56" s="280">
        <v>190000</v>
      </c>
      <c r="I56" s="280">
        <v>237976</v>
      </c>
      <c r="J56" s="280">
        <v>200000</v>
      </c>
      <c r="K56" s="280">
        <v>240270</v>
      </c>
      <c r="L56" s="281"/>
      <c r="M56" s="282">
        <f t="shared" ref="M56" si="8">ROUND((G56-E56)/E56,3)</f>
        <v>1.2999999999999999E-2</v>
      </c>
      <c r="N56" s="282">
        <f t="shared" si="7"/>
        <v>2.1000000000000001E-2</v>
      </c>
      <c r="O56" s="178"/>
    </row>
    <row r="57" spans="1:15" ht="12.75">
      <c r="A57" s="279" t="s">
        <v>416</v>
      </c>
      <c r="B57" s="280">
        <v>0</v>
      </c>
      <c r="C57" s="280">
        <v>0</v>
      </c>
      <c r="D57" s="280">
        <v>0</v>
      </c>
      <c r="E57" s="280">
        <v>0</v>
      </c>
      <c r="F57" s="280">
        <v>0</v>
      </c>
      <c r="G57" s="280">
        <v>69180</v>
      </c>
      <c r="H57" s="280">
        <v>39000</v>
      </c>
      <c r="I57" s="280">
        <v>69785</v>
      </c>
      <c r="J57" s="280">
        <v>50200</v>
      </c>
      <c r="K57" s="280">
        <v>0</v>
      </c>
      <c r="L57" s="281"/>
      <c r="M57" s="282"/>
      <c r="N57" s="282">
        <f t="shared" si="7"/>
        <v>8.9999999999999993E-3</v>
      </c>
      <c r="O57" s="178"/>
    </row>
    <row r="58" spans="1:15" ht="12.75">
      <c r="A58" s="279" t="s">
        <v>417</v>
      </c>
      <c r="B58" s="280">
        <v>0</v>
      </c>
      <c r="C58" s="280">
        <v>0</v>
      </c>
      <c r="D58" s="280">
        <v>0</v>
      </c>
      <c r="E58" s="280">
        <v>0</v>
      </c>
      <c r="F58" s="280">
        <v>0</v>
      </c>
      <c r="G58" s="280">
        <v>0</v>
      </c>
      <c r="H58" s="280">
        <v>0</v>
      </c>
      <c r="I58" s="280">
        <v>0</v>
      </c>
      <c r="J58" s="280">
        <v>0</v>
      </c>
      <c r="K58" s="280">
        <v>0</v>
      </c>
      <c r="L58" s="281"/>
      <c r="M58" s="282"/>
      <c r="N58" s="282"/>
      <c r="O58" s="178"/>
    </row>
    <row r="59" spans="1:15" ht="12.75">
      <c r="A59" s="279" t="s">
        <v>259</v>
      </c>
      <c r="B59" s="280">
        <v>0</v>
      </c>
      <c r="C59" s="280">
        <v>0</v>
      </c>
      <c r="D59" s="280">
        <v>0</v>
      </c>
      <c r="E59" s="280">
        <v>0</v>
      </c>
      <c r="F59" s="280">
        <v>0</v>
      </c>
      <c r="G59" s="280">
        <v>0</v>
      </c>
      <c r="H59" s="280">
        <v>0</v>
      </c>
      <c r="I59" s="280">
        <v>0</v>
      </c>
      <c r="J59" s="280">
        <v>0</v>
      </c>
      <c r="K59" s="280">
        <v>0</v>
      </c>
      <c r="L59" s="281"/>
      <c r="M59" s="282"/>
      <c r="N59" s="282"/>
      <c r="O59" s="178"/>
    </row>
    <row r="60" spans="1:15" ht="12.75">
      <c r="A60" s="279" t="s">
        <v>418</v>
      </c>
      <c r="B60" s="280">
        <v>0</v>
      </c>
      <c r="C60" s="280">
        <v>0</v>
      </c>
      <c r="D60" s="280">
        <v>0</v>
      </c>
      <c r="E60" s="280">
        <v>0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1"/>
      <c r="M60" s="282"/>
      <c r="N60" s="282"/>
      <c r="O60" s="178"/>
    </row>
    <row r="61" spans="1:15" ht="12.75">
      <c r="A61" s="279" t="s">
        <v>419</v>
      </c>
      <c r="B61" s="280">
        <v>0</v>
      </c>
      <c r="C61" s="280">
        <v>0</v>
      </c>
      <c r="D61" s="280">
        <v>0</v>
      </c>
      <c r="E61" s="280">
        <v>0</v>
      </c>
      <c r="F61" s="280">
        <v>0</v>
      </c>
      <c r="G61" s="280">
        <v>0</v>
      </c>
      <c r="H61" s="280">
        <v>0</v>
      </c>
      <c r="I61" s="280">
        <v>0</v>
      </c>
      <c r="J61" s="280">
        <v>0</v>
      </c>
      <c r="K61" s="280">
        <v>0</v>
      </c>
      <c r="L61" s="281"/>
      <c r="M61" s="282"/>
      <c r="N61" s="282"/>
      <c r="O61" s="178"/>
    </row>
    <row r="62" spans="1:15" ht="12.75">
      <c r="A62" s="279" t="s">
        <v>420</v>
      </c>
      <c r="B62" s="280">
        <v>0</v>
      </c>
      <c r="C62" s="280">
        <v>0</v>
      </c>
      <c r="D62" s="280">
        <v>0</v>
      </c>
      <c r="E62" s="280">
        <v>0</v>
      </c>
      <c r="F62" s="280">
        <v>0</v>
      </c>
      <c r="G62" s="280">
        <v>0</v>
      </c>
      <c r="H62" s="280">
        <v>0</v>
      </c>
      <c r="I62" s="280">
        <v>0</v>
      </c>
      <c r="J62" s="280">
        <v>0</v>
      </c>
      <c r="K62" s="280">
        <v>0</v>
      </c>
      <c r="L62" s="281"/>
      <c r="M62" s="282"/>
      <c r="N62" s="282"/>
      <c r="O62" s="178"/>
    </row>
    <row r="63" spans="1:15" ht="12.75">
      <c r="A63" s="279" t="s">
        <v>421</v>
      </c>
      <c r="B63" s="280">
        <v>0</v>
      </c>
      <c r="C63" s="280">
        <v>0</v>
      </c>
      <c r="D63" s="280">
        <v>0</v>
      </c>
      <c r="E63" s="280">
        <v>0</v>
      </c>
      <c r="F63" s="280">
        <v>0</v>
      </c>
      <c r="G63" s="280">
        <v>0</v>
      </c>
      <c r="H63" s="280">
        <v>0</v>
      </c>
      <c r="I63" s="280">
        <v>0</v>
      </c>
      <c r="J63" s="280">
        <v>0</v>
      </c>
      <c r="K63" s="280">
        <v>0</v>
      </c>
      <c r="L63" s="281"/>
      <c r="M63" s="282"/>
      <c r="N63" s="282"/>
      <c r="O63" s="178"/>
    </row>
    <row r="64" spans="1:15" ht="12.75">
      <c r="A64" s="279" t="s">
        <v>422</v>
      </c>
      <c r="B64" s="280">
        <v>41400</v>
      </c>
      <c r="C64" s="280">
        <v>63105</v>
      </c>
      <c r="D64" s="280">
        <v>32000</v>
      </c>
      <c r="E64" s="280">
        <v>52650</v>
      </c>
      <c r="F64" s="280">
        <v>47400</v>
      </c>
      <c r="G64" s="280">
        <v>0</v>
      </c>
      <c r="H64" s="280">
        <v>0</v>
      </c>
      <c r="I64" s="280">
        <v>0</v>
      </c>
      <c r="J64" s="280">
        <v>0</v>
      </c>
      <c r="K64" s="280">
        <v>69789</v>
      </c>
      <c r="L64" s="281"/>
      <c r="M64" s="282">
        <f t="shared" ref="M64:M65" si="9">ROUND((G64-E64)/E64,3)</f>
        <v>-1</v>
      </c>
      <c r="N64" s="282"/>
      <c r="O64" s="178"/>
    </row>
    <row r="65" spans="1:15" ht="12.75">
      <c r="A65" s="279" t="s">
        <v>102</v>
      </c>
      <c r="B65" s="280">
        <v>123300</v>
      </c>
      <c r="C65" s="280">
        <v>114605</v>
      </c>
      <c r="D65" s="280">
        <v>91000</v>
      </c>
      <c r="E65" s="280">
        <v>112036</v>
      </c>
      <c r="F65" s="280">
        <v>100900</v>
      </c>
      <c r="G65" s="280">
        <v>108828</v>
      </c>
      <c r="H65" s="280">
        <v>80000</v>
      </c>
      <c r="I65" s="280">
        <v>117443</v>
      </c>
      <c r="J65" s="280">
        <v>105700</v>
      </c>
      <c r="K65" s="280">
        <v>110140</v>
      </c>
      <c r="L65" s="281"/>
      <c r="M65" s="282">
        <f t="shared" si="9"/>
        <v>-2.9000000000000001E-2</v>
      </c>
      <c r="N65" s="282">
        <f t="shared" si="7"/>
        <v>7.9000000000000001E-2</v>
      </c>
      <c r="O65" s="178"/>
    </row>
    <row r="66" spans="1:15" ht="12.75">
      <c r="A66" s="279" t="s">
        <v>423</v>
      </c>
      <c r="B66" s="280">
        <v>0</v>
      </c>
      <c r="C66" s="280">
        <v>101</v>
      </c>
      <c r="D66" s="280">
        <v>0</v>
      </c>
      <c r="E66" s="280">
        <v>0</v>
      </c>
      <c r="F66" s="280">
        <v>0</v>
      </c>
      <c r="G66" s="280">
        <v>0</v>
      </c>
      <c r="H66" s="280">
        <v>0</v>
      </c>
      <c r="I66" s="280">
        <v>0</v>
      </c>
      <c r="J66" s="280">
        <v>0</v>
      </c>
      <c r="K66" s="280">
        <v>0</v>
      </c>
      <c r="L66" s="281"/>
      <c r="M66" s="282"/>
      <c r="N66" s="282"/>
      <c r="O66" s="178"/>
    </row>
    <row r="67" spans="1:15" ht="12.75">
      <c r="A67" s="279" t="s">
        <v>103</v>
      </c>
      <c r="B67" s="280">
        <v>32000</v>
      </c>
      <c r="C67" s="280">
        <v>32081</v>
      </c>
      <c r="D67" s="280">
        <v>29000</v>
      </c>
      <c r="E67" s="280">
        <v>33701</v>
      </c>
      <c r="F67" s="280">
        <v>30340</v>
      </c>
      <c r="G67" s="280">
        <v>41875</v>
      </c>
      <c r="H67" s="280">
        <v>30190</v>
      </c>
      <c r="I67" s="280">
        <v>37555</v>
      </c>
      <c r="J67" s="280">
        <v>30800</v>
      </c>
      <c r="K67" s="280">
        <v>35407</v>
      </c>
      <c r="L67" s="281"/>
      <c r="M67" s="282">
        <f t="shared" ref="M67:M69" si="10">ROUND((G67-E67)/E67,3)</f>
        <v>0.24299999999999999</v>
      </c>
      <c r="N67" s="282">
        <f t="shared" si="7"/>
        <v>-0.10299999999999999</v>
      </c>
      <c r="O67" s="178"/>
    </row>
    <row r="68" spans="1:15" ht="12.75">
      <c r="A68" s="279" t="s">
        <v>104</v>
      </c>
      <c r="B68" s="280">
        <v>91500</v>
      </c>
      <c r="C68" s="280">
        <v>75236</v>
      </c>
      <c r="D68" s="280">
        <v>45000</v>
      </c>
      <c r="E68" s="280">
        <v>32204</v>
      </c>
      <c r="F68" s="280">
        <v>9000</v>
      </c>
      <c r="G68" s="280">
        <v>9505</v>
      </c>
      <c r="H68" s="280">
        <v>5500</v>
      </c>
      <c r="I68" s="280">
        <v>5737</v>
      </c>
      <c r="J68" s="280">
        <v>4900</v>
      </c>
      <c r="K68" s="280">
        <v>5415</v>
      </c>
      <c r="L68" s="281"/>
      <c r="M68" s="282">
        <f t="shared" si="10"/>
        <v>-0.70499999999999996</v>
      </c>
      <c r="N68" s="282">
        <f t="shared" si="7"/>
        <v>-0.39600000000000002</v>
      </c>
      <c r="O68" s="178"/>
    </row>
    <row r="69" spans="1:15" ht="12.75">
      <c r="A69" s="279" t="s">
        <v>424</v>
      </c>
      <c r="B69" s="280">
        <v>100843</v>
      </c>
      <c r="C69" s="280">
        <v>107029</v>
      </c>
      <c r="D69" s="280">
        <v>74350</v>
      </c>
      <c r="E69" s="280">
        <v>84500</v>
      </c>
      <c r="F69" s="280">
        <v>92862</v>
      </c>
      <c r="G69" s="280">
        <v>172332</v>
      </c>
      <c r="H69" s="280">
        <v>155100</v>
      </c>
      <c r="I69" s="280">
        <v>172150</v>
      </c>
      <c r="J69" s="280">
        <v>106430</v>
      </c>
      <c r="K69" s="280">
        <v>147972</v>
      </c>
      <c r="L69" s="281"/>
      <c r="M69" s="282">
        <f t="shared" si="10"/>
        <v>1.0389999999999999</v>
      </c>
      <c r="N69" s="282">
        <f t="shared" si="7"/>
        <v>-1E-3</v>
      </c>
      <c r="O69" s="178"/>
    </row>
    <row r="70" spans="1:15" ht="12.75">
      <c r="A70" s="279" t="s">
        <v>425</v>
      </c>
      <c r="B70" s="280">
        <v>0</v>
      </c>
      <c r="C70" s="280">
        <v>80310</v>
      </c>
      <c r="D70" s="280">
        <v>0</v>
      </c>
      <c r="E70" s="280">
        <v>338543</v>
      </c>
      <c r="F70" s="280">
        <v>0</v>
      </c>
      <c r="G70" s="280">
        <v>153196</v>
      </c>
      <c r="H70" s="280">
        <v>0</v>
      </c>
      <c r="I70" s="280">
        <v>59510</v>
      </c>
      <c r="J70" s="280">
        <v>0</v>
      </c>
      <c r="K70" s="280">
        <v>7769</v>
      </c>
      <c r="L70" s="281"/>
      <c r="M70" s="281"/>
      <c r="N70" s="281"/>
      <c r="O70" s="178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H14" sqref="H14:H18"/>
    </sheetView>
  </sheetViews>
  <sheetFormatPr defaultColWidth="9.33203125" defaultRowHeight="15"/>
  <cols>
    <col min="1" max="1" width="20.83203125" style="112" customWidth="1"/>
    <col min="2" max="2" width="17.1640625" style="113" customWidth="1"/>
    <col min="3" max="7" width="17.1640625" style="111" customWidth="1"/>
    <col min="8" max="8" width="15.5" style="111" bestFit="1" customWidth="1"/>
    <col min="9" max="9" width="17.5" style="112" customWidth="1"/>
    <col min="10" max="10" width="11.5" style="112" customWidth="1"/>
    <col min="11" max="11" width="15" style="112" customWidth="1"/>
    <col min="12" max="12" width="16.1640625" style="112" customWidth="1"/>
    <col min="13" max="13" width="14" style="112" customWidth="1"/>
    <col min="14" max="14" width="13.1640625" style="112" customWidth="1"/>
    <col min="15" max="15" width="15.83203125" style="112" customWidth="1"/>
    <col min="16" max="16" width="16.33203125" style="112" customWidth="1"/>
    <col min="17" max="17" width="9.33203125" style="112"/>
    <col min="18" max="18" width="11.33203125" style="112" customWidth="1"/>
    <col min="19" max="16384" width="9.33203125" style="112"/>
  </cols>
  <sheetData>
    <row r="1" spans="1:18" ht="20.25">
      <c r="A1" s="323" t="s">
        <v>187</v>
      </c>
      <c r="B1" s="323"/>
      <c r="C1" s="323"/>
      <c r="D1" s="323"/>
      <c r="E1" s="323"/>
      <c r="F1" s="323"/>
    </row>
    <row r="2" spans="1:18" ht="20.25">
      <c r="A2" s="299"/>
      <c r="B2" s="299"/>
      <c r="C2" s="299"/>
      <c r="D2" s="299"/>
      <c r="E2" s="299"/>
      <c r="F2" s="299"/>
    </row>
    <row r="3" spans="1:18" ht="15.75">
      <c r="A3" s="324" t="s">
        <v>183</v>
      </c>
      <c r="B3" s="324"/>
      <c r="C3" s="324"/>
      <c r="D3" s="324"/>
      <c r="E3" s="324"/>
      <c r="F3" s="324"/>
    </row>
    <row r="4" spans="1:18" ht="15.75">
      <c r="A4" s="300"/>
      <c r="B4" s="300"/>
      <c r="C4" s="300"/>
      <c r="D4" s="300"/>
      <c r="E4" s="300"/>
      <c r="F4" s="300"/>
    </row>
    <row r="5" spans="1:18" ht="15.75">
      <c r="A5" s="302" t="s">
        <v>486</v>
      </c>
      <c r="B5" s="300"/>
      <c r="C5" s="300"/>
      <c r="D5" s="300"/>
      <c r="E5" s="300"/>
      <c r="F5" s="300"/>
    </row>
    <row r="6" spans="1:18" ht="15.75" thickBot="1"/>
    <row r="7" spans="1:18" ht="33" customHeight="1" thickBot="1">
      <c r="A7" s="115"/>
      <c r="B7" s="116" t="s">
        <v>188</v>
      </c>
      <c r="C7" s="117" t="s">
        <v>73</v>
      </c>
      <c r="D7" s="117" t="s">
        <v>74</v>
      </c>
      <c r="E7" s="117" t="s">
        <v>75</v>
      </c>
      <c r="F7" s="118" t="s">
        <v>76</v>
      </c>
      <c r="G7" s="118" t="s">
        <v>190</v>
      </c>
    </row>
    <row r="8" spans="1:18" s="114" customFormat="1" ht="15.75" thickBot="1">
      <c r="A8" s="115" t="s">
        <v>189</v>
      </c>
      <c r="B8" s="240">
        <v>2012</v>
      </c>
      <c r="C8" s="181">
        <v>21329</v>
      </c>
      <c r="D8" s="181">
        <v>2425</v>
      </c>
      <c r="E8" s="181">
        <v>30386</v>
      </c>
      <c r="F8" s="181">
        <v>94356</v>
      </c>
      <c r="G8" s="182">
        <v>148496</v>
      </c>
      <c r="H8" s="217"/>
      <c r="I8" s="112"/>
      <c r="J8" s="212"/>
      <c r="K8" s="176"/>
      <c r="L8" s="176"/>
      <c r="M8" s="213"/>
      <c r="N8" s="213"/>
      <c r="O8" s="213"/>
      <c r="Q8" s="214"/>
      <c r="R8" s="216"/>
    </row>
    <row r="9" spans="1:18" s="114" customFormat="1" ht="15.75" thickBot="1">
      <c r="A9" s="115" t="s">
        <v>189</v>
      </c>
      <c r="B9" s="240">
        <v>2013</v>
      </c>
      <c r="C9" s="181">
        <v>18853</v>
      </c>
      <c r="D9" s="181">
        <v>13752</v>
      </c>
      <c r="E9" s="181">
        <v>16216</v>
      </c>
      <c r="F9" s="181">
        <v>94530</v>
      </c>
      <c r="G9" s="182">
        <v>143351</v>
      </c>
      <c r="H9" s="217"/>
      <c r="I9" s="112"/>
      <c r="J9" s="212"/>
      <c r="K9" s="176"/>
      <c r="L9" s="176"/>
      <c r="M9" s="213"/>
      <c r="N9" s="213"/>
      <c r="O9" s="213"/>
      <c r="Q9" s="214"/>
      <c r="R9" s="216"/>
    </row>
    <row r="10" spans="1:18" s="114" customFormat="1" ht="15.75" thickBot="1">
      <c r="A10" s="115" t="s">
        <v>189</v>
      </c>
      <c r="B10" s="240">
        <v>2014</v>
      </c>
      <c r="C10" s="181">
        <v>20622</v>
      </c>
      <c r="D10" s="181">
        <v>4232</v>
      </c>
      <c r="E10" s="181">
        <v>3480</v>
      </c>
      <c r="F10" s="181">
        <v>427276</v>
      </c>
      <c r="G10" s="182">
        <v>455610</v>
      </c>
      <c r="H10" s="287"/>
      <c r="I10" s="112"/>
      <c r="J10" s="212"/>
      <c r="K10" s="176"/>
      <c r="L10" s="176"/>
      <c r="M10" s="213"/>
      <c r="N10" s="213"/>
      <c r="O10" s="213"/>
      <c r="Q10" s="214"/>
      <c r="R10" s="216"/>
    </row>
    <row r="11" spans="1:18" s="114" customFormat="1" ht="15.75" thickBot="1">
      <c r="A11" s="115" t="s">
        <v>189</v>
      </c>
      <c r="B11" s="240">
        <v>2015</v>
      </c>
      <c r="C11" s="181">
        <v>22928</v>
      </c>
      <c r="D11" s="181">
        <v>8382</v>
      </c>
      <c r="E11" s="181">
        <v>3288</v>
      </c>
      <c r="F11" s="181">
        <v>77901</v>
      </c>
      <c r="G11" s="182">
        <v>112499</v>
      </c>
      <c r="H11" s="287"/>
      <c r="I11" s="112"/>
      <c r="J11" s="212"/>
      <c r="K11" s="176"/>
      <c r="L11" s="176"/>
      <c r="M11" s="213"/>
      <c r="N11" s="213"/>
      <c r="O11" s="213"/>
      <c r="Q11" s="214"/>
      <c r="R11" s="216"/>
    </row>
    <row r="12" spans="1:18" s="114" customFormat="1" ht="15.75" thickBot="1">
      <c r="A12" s="115" t="s">
        <v>189</v>
      </c>
      <c r="B12" s="240">
        <v>2016</v>
      </c>
      <c r="C12" s="181">
        <v>33451</v>
      </c>
      <c r="D12" s="181">
        <v>17249</v>
      </c>
      <c r="E12" s="181">
        <v>6230</v>
      </c>
      <c r="F12" s="181">
        <v>87389</v>
      </c>
      <c r="G12" s="182">
        <v>144319</v>
      </c>
      <c r="H12" s="287"/>
      <c r="I12" s="112"/>
      <c r="J12" s="212"/>
      <c r="K12" s="176"/>
      <c r="L12" s="176"/>
      <c r="M12" s="213"/>
      <c r="N12" s="213"/>
      <c r="O12" s="213"/>
      <c r="Q12" s="214"/>
      <c r="R12" s="216"/>
    </row>
    <row r="13" spans="1:18" s="114" customFormat="1" ht="15.75" thickBot="1">
      <c r="A13" s="115" t="s">
        <v>189</v>
      </c>
      <c r="B13" s="240">
        <v>2017</v>
      </c>
      <c r="C13" s="181">
        <v>82168</v>
      </c>
      <c r="D13" s="181">
        <v>3545</v>
      </c>
      <c r="E13" s="181">
        <v>12279</v>
      </c>
      <c r="F13" s="181">
        <v>167406</v>
      </c>
      <c r="G13" s="182">
        <v>265398</v>
      </c>
      <c r="H13" s="287"/>
      <c r="I13" s="112"/>
      <c r="J13" s="212"/>
      <c r="K13" s="176"/>
      <c r="L13" s="176"/>
      <c r="M13" s="213"/>
      <c r="N13" s="213"/>
      <c r="O13" s="213"/>
      <c r="Q13" s="214"/>
      <c r="R13" s="216"/>
    </row>
    <row r="14" spans="1:18" s="114" customFormat="1" ht="15.75" thickBot="1">
      <c r="A14" s="115" t="s">
        <v>189</v>
      </c>
      <c r="B14" s="240">
        <v>2018</v>
      </c>
      <c r="C14" s="181">
        <v>74992</v>
      </c>
      <c r="D14" s="181">
        <v>32423</v>
      </c>
      <c r="E14" s="181">
        <v>0</v>
      </c>
      <c r="F14" s="181">
        <v>503975</v>
      </c>
      <c r="G14" s="182">
        <v>611390</v>
      </c>
      <c r="H14" s="287"/>
      <c r="I14" s="112"/>
      <c r="J14" s="212"/>
      <c r="K14" s="176"/>
      <c r="L14" s="176"/>
      <c r="M14" s="213"/>
      <c r="N14" s="213"/>
      <c r="O14" s="213"/>
      <c r="Q14" s="214"/>
      <c r="R14" s="216"/>
    </row>
    <row r="15" spans="1:18" s="114" customFormat="1" ht="15.75" thickBot="1">
      <c r="A15" s="115" t="s">
        <v>189</v>
      </c>
      <c r="B15" s="240">
        <v>2019</v>
      </c>
      <c r="C15" s="181">
        <v>70383</v>
      </c>
      <c r="D15" s="181">
        <v>36332</v>
      </c>
      <c r="E15" s="181">
        <v>28344</v>
      </c>
      <c r="F15" s="181">
        <v>385014</v>
      </c>
      <c r="G15" s="182">
        <v>520073</v>
      </c>
      <c r="H15" s="287"/>
      <c r="I15" s="112"/>
      <c r="J15" s="212"/>
      <c r="K15" s="176"/>
      <c r="L15" s="176"/>
      <c r="M15" s="213"/>
      <c r="N15" s="213"/>
      <c r="O15" s="213"/>
      <c r="Q15" s="214"/>
      <c r="R15" s="216"/>
    </row>
    <row r="16" spans="1:18" s="114" customFormat="1" ht="15.75" thickBot="1">
      <c r="A16" s="115" t="s">
        <v>189</v>
      </c>
      <c r="B16" s="240">
        <v>2020</v>
      </c>
      <c r="C16" s="181">
        <v>49773</v>
      </c>
      <c r="D16" s="181">
        <v>20995</v>
      </c>
      <c r="E16" s="181">
        <v>84173</v>
      </c>
      <c r="F16" s="181">
        <v>409722</v>
      </c>
      <c r="G16" s="182">
        <v>564663</v>
      </c>
      <c r="H16" s="287"/>
      <c r="I16" s="112"/>
      <c r="J16" s="212"/>
      <c r="K16" s="176"/>
      <c r="L16" s="176"/>
      <c r="M16" s="213"/>
      <c r="N16" s="213"/>
      <c r="O16" s="213"/>
      <c r="Q16" s="214"/>
      <c r="R16" s="216"/>
    </row>
    <row r="17" spans="1:18" s="114" customFormat="1" ht="15.75" thickBot="1">
      <c r="A17" s="115" t="s">
        <v>189</v>
      </c>
      <c r="B17" s="240">
        <v>2021</v>
      </c>
      <c r="C17" s="308">
        <v>39868</v>
      </c>
      <c r="D17" s="308">
        <v>49689</v>
      </c>
      <c r="E17" s="308">
        <v>15720</v>
      </c>
      <c r="F17" s="308">
        <v>298866</v>
      </c>
      <c r="G17" s="309">
        <v>404143</v>
      </c>
      <c r="H17" s="287"/>
      <c r="I17" s="112"/>
      <c r="J17" s="212"/>
      <c r="K17" s="176"/>
      <c r="L17" s="176"/>
      <c r="M17" s="213"/>
      <c r="N17" s="213"/>
      <c r="O17" s="213"/>
      <c r="Q17" s="214"/>
      <c r="R17" s="216"/>
    </row>
    <row r="18" spans="1:18" s="119" customFormat="1" ht="15.75" thickBot="1">
      <c r="A18" s="131" t="s">
        <v>77</v>
      </c>
      <c r="B18" s="218"/>
      <c r="C18" s="132">
        <f>AVERAGE(C8:C17)</f>
        <v>43436.7</v>
      </c>
      <c r="D18" s="132">
        <f>AVERAGE(D8:D17)</f>
        <v>18902.400000000001</v>
      </c>
      <c r="E18" s="132">
        <f>AVERAGE(E8:E17)</f>
        <v>20011.599999999999</v>
      </c>
      <c r="F18" s="133">
        <f>AVERAGE(F8:F17)</f>
        <v>254643.5</v>
      </c>
      <c r="G18" s="133">
        <f>AVERAGE(G8:G17)</f>
        <v>336994.2</v>
      </c>
      <c r="H18" s="287"/>
      <c r="I18" s="112"/>
      <c r="J18" s="112"/>
      <c r="K18" s="112"/>
      <c r="L18" s="112"/>
      <c r="Q18" s="215"/>
      <c r="R18" s="216"/>
    </row>
    <row r="19" spans="1:18">
      <c r="J19" s="212"/>
      <c r="K19" s="166"/>
      <c r="M19" s="166"/>
      <c r="N19" s="166"/>
      <c r="O19" s="166"/>
      <c r="P19" s="166"/>
    </row>
    <row r="20" spans="1:18">
      <c r="J20" s="212"/>
      <c r="K20" s="166"/>
      <c r="M20" s="166"/>
      <c r="N20" s="166"/>
      <c r="O20" s="166"/>
      <c r="P20" s="166"/>
    </row>
    <row r="21" spans="1:18">
      <c r="J21" s="212"/>
      <c r="K21" s="166"/>
      <c r="M21" s="166"/>
      <c r="N21" s="166"/>
      <c r="O21" s="166"/>
      <c r="P21" s="166"/>
    </row>
    <row r="22" spans="1:18">
      <c r="J22" s="212"/>
      <c r="K22" s="166"/>
      <c r="M22" s="166"/>
      <c r="N22" s="166"/>
      <c r="O22" s="166"/>
      <c r="P22" s="166"/>
    </row>
    <row r="23" spans="1:18">
      <c r="J23" s="212"/>
      <c r="K23" s="166"/>
      <c r="M23" s="166"/>
      <c r="N23" s="166"/>
      <c r="O23" s="166"/>
      <c r="P23" s="166"/>
    </row>
    <row r="24" spans="1:18">
      <c r="J24" s="212"/>
      <c r="K24" s="166"/>
      <c r="M24" s="166"/>
      <c r="N24" s="166"/>
      <c r="O24" s="166"/>
      <c r="P24" s="166"/>
    </row>
    <row r="25" spans="1:18">
      <c r="J25" s="212"/>
      <c r="K25" s="166"/>
      <c r="M25" s="166"/>
      <c r="N25" s="166"/>
      <c r="O25" s="166"/>
      <c r="P25" s="166"/>
    </row>
    <row r="26" spans="1:18">
      <c r="J26" s="212"/>
      <c r="K26" s="166"/>
      <c r="M26" s="166"/>
      <c r="N26" s="166"/>
      <c r="O26" s="166"/>
      <c r="P26" s="166"/>
    </row>
    <row r="27" spans="1:18">
      <c r="J27" s="212"/>
      <c r="K27" s="166"/>
      <c r="M27" s="166"/>
      <c r="N27" s="166"/>
      <c r="O27" s="166"/>
      <c r="P27" s="166"/>
    </row>
    <row r="28" spans="1:18">
      <c r="J28" s="212"/>
      <c r="K28" s="166"/>
      <c r="M28" s="166"/>
      <c r="N28" s="166"/>
      <c r="O28" s="166"/>
      <c r="P28" s="166"/>
    </row>
  </sheetData>
  <mergeCells count="2">
    <mergeCell ref="A1:F1"/>
    <mergeCell ref="A3:F3"/>
  </mergeCells>
  <printOptions horizontalCentered="1"/>
  <pageMargins left="0.7" right="0.7" top="0.75" bottom="0.75" header="0.3" footer="0.3"/>
  <pageSetup orientation="landscape" horizontalDpi="1200" verticalDpi="1200" r:id="rId1"/>
  <headerFooter>
    <oddHeader>&amp;R&amp;D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8" sqref="M8"/>
    </sheetView>
  </sheetViews>
  <sheetFormatPr defaultRowHeight="11.25"/>
  <cols>
    <col min="1" max="1" width="59.1640625" customWidth="1"/>
    <col min="2" max="11" width="11.83203125" customWidth="1"/>
  </cols>
  <sheetData>
    <row r="1" spans="1:13" ht="18">
      <c r="A1" s="121" t="s">
        <v>187</v>
      </c>
    </row>
    <row r="3" spans="1:13" ht="15">
      <c r="A3" s="224" t="s">
        <v>182</v>
      </c>
    </row>
    <row r="5" spans="1:13" ht="14.25">
      <c r="A5" s="302" t="s">
        <v>486</v>
      </c>
    </row>
    <row r="7" spans="1:13" ht="25.5">
      <c r="A7" s="179"/>
      <c r="B7" s="180" t="s">
        <v>95</v>
      </c>
      <c r="C7" s="180" t="s">
        <v>96</v>
      </c>
      <c r="D7" s="180" t="s">
        <v>97</v>
      </c>
      <c r="E7" s="180" t="s">
        <v>106</v>
      </c>
      <c r="F7" s="180" t="s">
        <v>107</v>
      </c>
      <c r="G7" s="180" t="s">
        <v>108</v>
      </c>
      <c r="H7" s="180" t="s">
        <v>126</v>
      </c>
      <c r="I7" s="180" t="s">
        <v>127</v>
      </c>
      <c r="J7" s="180" t="s">
        <v>261</v>
      </c>
      <c r="K7" s="180" t="s">
        <v>262</v>
      </c>
    </row>
    <row r="8" spans="1:13" ht="12.75">
      <c r="A8" s="19" t="s">
        <v>98</v>
      </c>
      <c r="B8" s="19">
        <v>764180</v>
      </c>
      <c r="C8" s="19">
        <v>672600</v>
      </c>
      <c r="D8" s="19">
        <v>731218</v>
      </c>
      <c r="E8" s="19">
        <v>714000</v>
      </c>
      <c r="F8" s="19">
        <v>829211</v>
      </c>
      <c r="G8" s="19">
        <v>657000</v>
      </c>
      <c r="H8" s="19">
        <v>821525</v>
      </c>
      <c r="I8" s="19">
        <v>346037</v>
      </c>
      <c r="J8" s="19">
        <v>754045</v>
      </c>
      <c r="K8" s="235">
        <v>647500</v>
      </c>
      <c r="M8" s="208"/>
    </row>
    <row r="9" spans="1:13" ht="12.75">
      <c r="A9" s="19" t="s">
        <v>258</v>
      </c>
      <c r="B9" s="19">
        <v>2057</v>
      </c>
      <c r="C9" s="19">
        <v>1000</v>
      </c>
      <c r="D9" s="19">
        <v>1951</v>
      </c>
      <c r="E9" s="19">
        <v>1000</v>
      </c>
      <c r="F9" s="19">
        <v>1376</v>
      </c>
      <c r="G9" s="19">
        <v>0</v>
      </c>
      <c r="H9" s="19">
        <v>1816</v>
      </c>
      <c r="I9" s="19">
        <v>1000</v>
      </c>
      <c r="J9" s="19">
        <v>1463</v>
      </c>
      <c r="K9" s="235">
        <v>1000</v>
      </c>
    </row>
    <row r="10" spans="1:13" ht="12.75">
      <c r="A10" s="19" t="s">
        <v>128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53850</v>
      </c>
      <c r="I10" s="19">
        <v>30000</v>
      </c>
      <c r="J10" s="19">
        <v>61187</v>
      </c>
      <c r="K10" s="235">
        <v>30000</v>
      </c>
    </row>
    <row r="11" spans="1:13" ht="12.75">
      <c r="A11" s="19" t="s">
        <v>99</v>
      </c>
      <c r="B11" s="19">
        <v>105305</v>
      </c>
      <c r="C11" s="19">
        <v>96000</v>
      </c>
      <c r="D11" s="19">
        <v>123780</v>
      </c>
      <c r="E11" s="19">
        <v>98000</v>
      </c>
      <c r="F11" s="19">
        <v>177628</v>
      </c>
      <c r="G11" s="19">
        <v>70000</v>
      </c>
      <c r="H11" s="19">
        <v>154148</v>
      </c>
      <c r="I11" s="19">
        <v>101000</v>
      </c>
      <c r="J11" s="19">
        <v>134668</v>
      </c>
      <c r="K11" s="235">
        <v>118000</v>
      </c>
    </row>
    <row r="12" spans="1:13" ht="12.75">
      <c r="A12" s="19" t="s">
        <v>100</v>
      </c>
      <c r="B12" s="19">
        <v>6936</v>
      </c>
      <c r="C12" s="19">
        <v>6900</v>
      </c>
      <c r="D12" s="19">
        <v>6576</v>
      </c>
      <c r="E12" s="19">
        <v>5000</v>
      </c>
      <c r="F12" s="19">
        <v>5388</v>
      </c>
      <c r="G12" s="19">
        <v>5000</v>
      </c>
      <c r="H12" s="19">
        <v>15040</v>
      </c>
      <c r="I12" s="19">
        <v>5000</v>
      </c>
      <c r="J12" s="19">
        <v>11280</v>
      </c>
      <c r="K12" s="235">
        <v>15000</v>
      </c>
    </row>
    <row r="13" spans="1:13" ht="12.75">
      <c r="A13" s="19" t="s">
        <v>101</v>
      </c>
      <c r="B13" s="19">
        <v>242574</v>
      </c>
      <c r="C13" s="19">
        <v>232000</v>
      </c>
      <c r="D13" s="19">
        <v>237475</v>
      </c>
      <c r="E13" s="19">
        <v>230000</v>
      </c>
      <c r="F13" s="19">
        <v>249708</v>
      </c>
      <c r="G13" s="19">
        <v>190000</v>
      </c>
      <c r="H13" s="19">
        <v>248504</v>
      </c>
      <c r="I13" s="19">
        <v>233000</v>
      </c>
      <c r="J13" s="19">
        <v>276907</v>
      </c>
      <c r="K13" s="235">
        <v>238000</v>
      </c>
    </row>
    <row r="14" spans="1:13" ht="12.75">
      <c r="A14" s="19" t="s">
        <v>259</v>
      </c>
      <c r="B14" s="19">
        <v>0</v>
      </c>
      <c r="C14" s="19">
        <v>0</v>
      </c>
      <c r="D14" s="19">
        <v>0</v>
      </c>
      <c r="E14" s="19">
        <v>0</v>
      </c>
      <c r="F14" s="19">
        <v>45050</v>
      </c>
      <c r="G14" s="19">
        <v>155922</v>
      </c>
      <c r="H14" s="19">
        <v>155922</v>
      </c>
      <c r="I14" s="19">
        <v>158729</v>
      </c>
      <c r="J14" s="19">
        <v>158729</v>
      </c>
      <c r="K14" s="235">
        <v>161586</v>
      </c>
    </row>
    <row r="15" spans="1:13" ht="12.75">
      <c r="A15" s="19" t="s">
        <v>260</v>
      </c>
      <c r="B15" s="19">
        <v>83249</v>
      </c>
      <c r="C15" s="19">
        <v>59835</v>
      </c>
      <c r="D15" s="19">
        <v>72815</v>
      </c>
      <c r="E15" s="19">
        <v>50760</v>
      </c>
      <c r="F15" s="19">
        <v>78459</v>
      </c>
      <c r="G15" s="19">
        <v>43760</v>
      </c>
      <c r="H15" s="19">
        <v>85879</v>
      </c>
      <c r="I15" s="19">
        <v>52760</v>
      </c>
      <c r="J15" s="19"/>
      <c r="K15" s="235">
        <v>59760</v>
      </c>
    </row>
    <row r="16" spans="1:13" ht="12.75">
      <c r="A16" s="19" t="s">
        <v>102</v>
      </c>
      <c r="B16" s="19">
        <v>180082</v>
      </c>
      <c r="C16" s="19">
        <v>139200</v>
      </c>
      <c r="D16" s="19">
        <v>193653</v>
      </c>
      <c r="E16" s="19">
        <v>145000</v>
      </c>
      <c r="F16" s="19">
        <v>217448</v>
      </c>
      <c r="G16" s="19">
        <v>102000</v>
      </c>
      <c r="H16" s="19">
        <v>184765</v>
      </c>
      <c r="I16" s="19">
        <v>136000</v>
      </c>
      <c r="J16" s="19">
        <f>30505+1290+9148+84459+4406+850+27921</f>
        <v>158579</v>
      </c>
      <c r="K16" s="235">
        <v>140000</v>
      </c>
    </row>
    <row r="17" spans="1:11" ht="12.75">
      <c r="A17" s="19" t="s">
        <v>103</v>
      </c>
      <c r="B17" s="19">
        <v>30007</v>
      </c>
      <c r="C17" s="19">
        <v>18600</v>
      </c>
      <c r="D17" s="19">
        <v>23770</v>
      </c>
      <c r="E17" s="19">
        <v>17000</v>
      </c>
      <c r="F17" s="19">
        <v>19235</v>
      </c>
      <c r="G17" s="19">
        <v>7000</v>
      </c>
      <c r="H17" s="19">
        <v>25548</v>
      </c>
      <c r="I17" s="19">
        <v>14000</v>
      </c>
      <c r="J17" s="19">
        <v>22789</v>
      </c>
      <c r="K17" s="235">
        <v>19000</v>
      </c>
    </row>
    <row r="18" spans="1:11" ht="12.75">
      <c r="A18" s="19" t="s">
        <v>104</v>
      </c>
      <c r="B18" s="19">
        <v>6093</v>
      </c>
      <c r="C18" s="19">
        <v>4400</v>
      </c>
      <c r="D18" s="19">
        <v>8580</v>
      </c>
      <c r="E18" s="19">
        <v>5000</v>
      </c>
      <c r="F18" s="19">
        <v>13002</v>
      </c>
      <c r="G18" s="19">
        <v>5000</v>
      </c>
      <c r="H18" s="19">
        <v>28236</v>
      </c>
      <c r="I18" s="19">
        <v>9000</v>
      </c>
      <c r="J18" s="19">
        <v>24901</v>
      </c>
      <c r="K18" s="235">
        <v>9000</v>
      </c>
    </row>
    <row r="19" spans="1:11" ht="12.75">
      <c r="A19" s="19" t="s">
        <v>130</v>
      </c>
      <c r="B19" s="19">
        <v>129850</v>
      </c>
      <c r="C19" s="19">
        <v>136291</v>
      </c>
      <c r="D19" s="19">
        <v>151503</v>
      </c>
      <c r="E19" s="19">
        <v>150806</v>
      </c>
      <c r="F19" s="19">
        <v>143197</v>
      </c>
      <c r="G19" s="19">
        <v>187792</v>
      </c>
      <c r="H19" s="19">
        <v>202200</v>
      </c>
      <c r="I19" s="19">
        <v>171500</v>
      </c>
      <c r="J19" s="19">
        <v>228474</v>
      </c>
      <c r="K19" s="235">
        <v>193554</v>
      </c>
    </row>
    <row r="20" spans="1:11" ht="12.75">
      <c r="A20" s="19" t="s">
        <v>129</v>
      </c>
      <c r="B20" s="19">
        <v>14944</v>
      </c>
      <c r="C20" s="19">
        <v>0</v>
      </c>
      <c r="D20" s="19">
        <v>23409</v>
      </c>
      <c r="E20" s="19">
        <v>0</v>
      </c>
      <c r="F20" s="19">
        <v>4683</v>
      </c>
      <c r="G20" s="19">
        <v>0</v>
      </c>
      <c r="H20" s="19">
        <v>3858</v>
      </c>
      <c r="I20" s="19">
        <v>0</v>
      </c>
      <c r="J20" s="19">
        <v>6169</v>
      </c>
      <c r="K20" s="235">
        <v>0</v>
      </c>
    </row>
    <row r="21" spans="1:11" ht="12.75">
      <c r="A21" s="21" t="s">
        <v>105</v>
      </c>
      <c r="B21" s="19">
        <f t="shared" ref="B21:H21" si="0">SUM(B8:B20)</f>
        <v>1565277</v>
      </c>
      <c r="C21" s="19">
        <f t="shared" si="0"/>
        <v>1366826</v>
      </c>
      <c r="D21" s="19">
        <f t="shared" si="0"/>
        <v>1574730</v>
      </c>
      <c r="E21" s="19">
        <f t="shared" si="0"/>
        <v>1416566</v>
      </c>
      <c r="F21" s="19">
        <f t="shared" si="0"/>
        <v>1784385</v>
      </c>
      <c r="G21" s="19">
        <f t="shared" si="0"/>
        <v>1423474</v>
      </c>
      <c r="H21" s="19">
        <f t="shared" si="0"/>
        <v>1981291</v>
      </c>
      <c r="I21" s="19">
        <f>SUM(I8:I20)</f>
        <v>1258026</v>
      </c>
      <c r="J21" s="19">
        <f>SUM(J8:J20)</f>
        <v>1839191</v>
      </c>
      <c r="K21" s="19">
        <f>SUM(K8:K20)</f>
        <v>1632400</v>
      </c>
    </row>
    <row r="22" spans="1:11">
      <c r="K22" s="236"/>
    </row>
    <row r="23" spans="1:11" ht="12.75">
      <c r="A23" s="187" t="s">
        <v>468</v>
      </c>
      <c r="B23" s="19"/>
      <c r="C23" s="19"/>
      <c r="D23" s="19">
        <f>D21-C21</f>
        <v>207904</v>
      </c>
      <c r="E23" s="19"/>
      <c r="F23" s="19">
        <f>F21-E21</f>
        <v>367819</v>
      </c>
      <c r="G23" s="19"/>
      <c r="H23" s="19">
        <f>H21-G21</f>
        <v>557817</v>
      </c>
      <c r="I23" s="19"/>
      <c r="J23" s="19">
        <f>J21-I21</f>
        <v>581165</v>
      </c>
      <c r="K23" s="208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5"/>
  <sheetViews>
    <sheetView zoomScale="117" zoomScaleNormal="304" workbookViewId="0"/>
  </sheetViews>
  <sheetFormatPr defaultRowHeight="11.25"/>
  <cols>
    <col min="1" max="1" width="42" style="312" customWidth="1"/>
    <col min="2" max="3" width="12.83203125" style="312" customWidth="1"/>
    <col min="4" max="4" width="13" style="312" customWidth="1"/>
    <col min="5" max="9" width="12.83203125" style="312" customWidth="1"/>
    <col min="10" max="11" width="15.83203125" style="313" customWidth="1"/>
    <col min="12" max="12" width="17.1640625" style="312" customWidth="1"/>
    <col min="13" max="13" width="40.5" style="312" customWidth="1"/>
    <col min="14" max="17" width="12.83203125" style="312" customWidth="1"/>
    <col min="18" max="18" width="11.83203125" style="312" customWidth="1"/>
    <col min="19" max="27" width="11.5" style="312" bestFit="1" customWidth="1"/>
    <col min="28" max="41" width="10.33203125" style="312" bestFit="1" customWidth="1"/>
    <col min="42" max="43" width="9.5" style="312" bestFit="1" customWidth="1"/>
  </cols>
  <sheetData>
    <row r="1" spans="1:43" ht="18">
      <c r="A1" s="121" t="s">
        <v>268</v>
      </c>
      <c r="F1" s="318" t="s">
        <v>515</v>
      </c>
      <c r="G1" s="318"/>
      <c r="H1" s="318"/>
      <c r="I1" s="318"/>
      <c r="J1" s="319"/>
      <c r="K1" s="319"/>
      <c r="L1" s="317"/>
    </row>
    <row r="3" spans="1:43" ht="15">
      <c r="A3" s="224" t="s">
        <v>82</v>
      </c>
    </row>
    <row r="5" spans="1:43" ht="14.25">
      <c r="A5" s="303" t="s">
        <v>514</v>
      </c>
    </row>
    <row r="7" spans="1:43" ht="15">
      <c r="A7" s="190" t="s">
        <v>513</v>
      </c>
      <c r="L7" s="190" t="s">
        <v>176</v>
      </c>
      <c r="O7" s="190"/>
    </row>
    <row r="9" spans="1:43" ht="25.5">
      <c r="A9" s="21" t="s">
        <v>22</v>
      </c>
      <c r="B9" s="19"/>
      <c r="C9" s="19"/>
      <c r="D9" s="19"/>
      <c r="E9" s="19"/>
      <c r="F9" s="19"/>
      <c r="G9" s="19"/>
      <c r="H9" s="19"/>
      <c r="I9" s="19"/>
      <c r="J9" s="199" t="s">
        <v>115</v>
      </c>
      <c r="K9" s="19"/>
      <c r="L9" s="21"/>
      <c r="M9" s="19"/>
      <c r="O9" s="195"/>
      <c r="P9" s="196"/>
      <c r="Q9" s="196"/>
      <c r="R9" s="196"/>
    </row>
    <row r="10" spans="1:43" ht="12.75">
      <c r="A10" s="19"/>
      <c r="B10" s="23" t="s">
        <v>8</v>
      </c>
      <c r="C10" s="23" t="s">
        <v>9</v>
      </c>
      <c r="D10" s="23" t="s">
        <v>10</v>
      </c>
      <c r="E10" s="23" t="s">
        <v>47</v>
      </c>
      <c r="F10" s="23" t="s">
        <v>83</v>
      </c>
      <c r="G10" s="23" t="s">
        <v>84</v>
      </c>
      <c r="H10" s="23" t="s">
        <v>124</v>
      </c>
      <c r="I10" s="23" t="s">
        <v>175</v>
      </c>
      <c r="J10" s="200"/>
      <c r="K10" s="19"/>
      <c r="L10" s="223" t="s">
        <v>339</v>
      </c>
      <c r="M10" s="223" t="s">
        <v>340</v>
      </c>
      <c r="N10" s="258" t="s">
        <v>272</v>
      </c>
      <c r="O10" s="258" t="s">
        <v>273</v>
      </c>
      <c r="P10" s="258" t="s">
        <v>274</v>
      </c>
      <c r="Q10" s="258" t="s">
        <v>275</v>
      </c>
      <c r="R10" s="258" t="s">
        <v>276</v>
      </c>
      <c r="S10" s="258" t="s">
        <v>277</v>
      </c>
      <c r="T10" s="258" t="s">
        <v>278</v>
      </c>
      <c r="U10" s="258" t="s">
        <v>279</v>
      </c>
      <c r="V10" s="258" t="s">
        <v>280</v>
      </c>
      <c r="W10" s="258" t="s">
        <v>281</v>
      </c>
      <c r="X10" s="258" t="s">
        <v>282</v>
      </c>
      <c r="Y10" s="258" t="s">
        <v>283</v>
      </c>
      <c r="Z10" s="258" t="s">
        <v>284</v>
      </c>
      <c r="AA10" s="258" t="s">
        <v>285</v>
      </c>
      <c r="AB10" s="258" t="s">
        <v>286</v>
      </c>
      <c r="AC10" s="258" t="s">
        <v>287</v>
      </c>
      <c r="AD10" s="258" t="s">
        <v>288</v>
      </c>
      <c r="AE10" s="258" t="s">
        <v>289</v>
      </c>
      <c r="AF10" s="258" t="s">
        <v>290</v>
      </c>
      <c r="AG10" s="258" t="s">
        <v>291</v>
      </c>
      <c r="AH10" s="258" t="s">
        <v>292</v>
      </c>
      <c r="AI10" s="258" t="s">
        <v>293</v>
      </c>
      <c r="AJ10" s="258" t="s">
        <v>294</v>
      </c>
      <c r="AK10" s="258" t="s">
        <v>295</v>
      </c>
      <c r="AL10" s="258" t="s">
        <v>296</v>
      </c>
      <c r="AM10" s="258" t="s">
        <v>297</v>
      </c>
      <c r="AN10" s="258" t="s">
        <v>298</v>
      </c>
      <c r="AO10" s="258" t="s">
        <v>299</v>
      </c>
      <c r="AP10" s="258" t="s">
        <v>300</v>
      </c>
      <c r="AQ10" s="258" t="s">
        <v>301</v>
      </c>
    </row>
    <row r="11" spans="1:43" ht="12.75">
      <c r="A11" s="19" t="s">
        <v>112</v>
      </c>
      <c r="B11" s="19">
        <v>2241379</v>
      </c>
      <c r="C11" s="19">
        <v>2230724</v>
      </c>
      <c r="D11" s="19">
        <v>2228509</v>
      </c>
      <c r="E11" s="321">
        <v>2335743</v>
      </c>
      <c r="F11" s="19">
        <f>E11*(1+$J$11)</f>
        <v>2388297.2174999998</v>
      </c>
      <c r="G11" s="19">
        <f>F11*(1+$J$11)</f>
        <v>2442033.9048937499</v>
      </c>
      <c r="H11" s="19">
        <f>G11*(1+$J$11)</f>
        <v>2496979.667753859</v>
      </c>
      <c r="I11" s="19">
        <f>H11*(1+$J$11)</f>
        <v>2553161.7102783206</v>
      </c>
      <c r="J11" s="198">
        <v>2.2499999999999999E-2</v>
      </c>
      <c r="K11" s="19"/>
      <c r="L11" s="256" t="s">
        <v>302</v>
      </c>
      <c r="M11" s="255" t="s">
        <v>303</v>
      </c>
      <c r="N11" s="235">
        <v>28750</v>
      </c>
      <c r="O11" s="235">
        <v>27500</v>
      </c>
      <c r="P11" s="235">
        <v>26250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  <c r="Z11" s="235">
        <v>0</v>
      </c>
      <c r="AA11" s="235">
        <v>0</v>
      </c>
      <c r="AB11" s="235">
        <v>0</v>
      </c>
      <c r="AC11" s="235">
        <v>0</v>
      </c>
      <c r="AD11" s="235">
        <v>0</v>
      </c>
      <c r="AE11" s="235">
        <v>0</v>
      </c>
      <c r="AF11" s="235">
        <v>0</v>
      </c>
      <c r="AG11" s="235">
        <v>0</v>
      </c>
      <c r="AH11" s="235">
        <v>0</v>
      </c>
      <c r="AI11" s="235">
        <v>0</v>
      </c>
      <c r="AJ11" s="235">
        <v>0</v>
      </c>
      <c r="AK11" s="235">
        <v>0</v>
      </c>
      <c r="AL11" s="235">
        <v>0</v>
      </c>
      <c r="AM11" s="235">
        <v>0</v>
      </c>
      <c r="AN11" s="235">
        <v>0</v>
      </c>
      <c r="AO11" s="235">
        <v>0</v>
      </c>
      <c r="AP11" s="235">
        <v>0</v>
      </c>
      <c r="AQ11" s="235">
        <v>0</v>
      </c>
    </row>
    <row r="12" spans="1:43" ht="12.75">
      <c r="A12" s="19" t="s">
        <v>111</v>
      </c>
      <c r="B12" s="19">
        <v>0</v>
      </c>
      <c r="C12" s="19">
        <v>3</v>
      </c>
      <c r="D12" s="19">
        <v>0</v>
      </c>
      <c r="E12" s="19">
        <f>D12*(1+$J$12)</f>
        <v>0</v>
      </c>
      <c r="F12" s="19">
        <f>E12*(1+$J$12)</f>
        <v>0</v>
      </c>
      <c r="G12" s="19">
        <f>F12*(1+$J$12)</f>
        <v>0</v>
      </c>
      <c r="H12" s="19">
        <f>G12*(1+$J$12)</f>
        <v>0</v>
      </c>
      <c r="I12" s="19">
        <f>H12*(1+$J$12)</f>
        <v>0</v>
      </c>
      <c r="J12" s="198"/>
      <c r="K12" s="19"/>
      <c r="L12" s="256" t="s">
        <v>304</v>
      </c>
      <c r="M12" s="255" t="s">
        <v>305</v>
      </c>
      <c r="N12" s="235">
        <v>5500</v>
      </c>
      <c r="O12" s="235">
        <v>5250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235">
        <v>0</v>
      </c>
      <c r="AG12" s="235">
        <v>0</v>
      </c>
      <c r="AH12" s="235">
        <v>0</v>
      </c>
      <c r="AI12" s="235">
        <v>0</v>
      </c>
      <c r="AJ12" s="235">
        <v>0</v>
      </c>
      <c r="AK12" s="235">
        <v>0</v>
      </c>
      <c r="AL12" s="235">
        <v>0</v>
      </c>
      <c r="AM12" s="235">
        <v>0</v>
      </c>
      <c r="AN12" s="235">
        <v>0</v>
      </c>
      <c r="AO12" s="235">
        <v>0</v>
      </c>
      <c r="AP12" s="235">
        <v>0</v>
      </c>
      <c r="AQ12" s="235">
        <v>0</v>
      </c>
    </row>
    <row r="13" spans="1:43" ht="12.75">
      <c r="A13" s="19" t="s">
        <v>452</v>
      </c>
      <c r="B13" s="19">
        <v>0</v>
      </c>
      <c r="C13" s="19">
        <f>268194+258002</f>
        <v>526196</v>
      </c>
      <c r="D13" s="19">
        <f>191000+75000+130000+1348</f>
        <v>397348</v>
      </c>
      <c r="E13" s="19">
        <v>180000</v>
      </c>
      <c r="F13" s="19">
        <f>E13*(1+$J$13)</f>
        <v>180000</v>
      </c>
      <c r="G13" s="19">
        <f>F13*(1+$J$13)</f>
        <v>180000</v>
      </c>
      <c r="H13" s="19">
        <f>G13*(1+$J$13)</f>
        <v>180000</v>
      </c>
      <c r="I13" s="19">
        <f>H13*(1+$J$13)</f>
        <v>180000</v>
      </c>
      <c r="J13" s="198"/>
      <c r="K13" s="19"/>
      <c r="L13" s="256" t="s">
        <v>306</v>
      </c>
      <c r="M13" s="255" t="s">
        <v>307</v>
      </c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</row>
    <row r="14" spans="1:43" ht="12.75">
      <c r="A14" s="192" t="s">
        <v>94</v>
      </c>
      <c r="B14" s="193">
        <f t="shared" ref="B14:I14" si="0">SUM(B11:B13)</f>
        <v>2241379</v>
      </c>
      <c r="C14" s="193">
        <f t="shared" si="0"/>
        <v>2756923</v>
      </c>
      <c r="D14" s="193">
        <f t="shared" si="0"/>
        <v>2625857</v>
      </c>
      <c r="E14" s="193">
        <f t="shared" si="0"/>
        <v>2515743</v>
      </c>
      <c r="F14" s="193">
        <f t="shared" si="0"/>
        <v>2568297.2174999998</v>
      </c>
      <c r="G14" s="193">
        <f t="shared" si="0"/>
        <v>2622033.9048937499</v>
      </c>
      <c r="H14" s="193">
        <f t="shared" si="0"/>
        <v>2676979.667753859</v>
      </c>
      <c r="I14" s="193">
        <f t="shared" si="0"/>
        <v>2733161.7102783206</v>
      </c>
      <c r="J14" s="200"/>
      <c r="K14" s="19"/>
      <c r="L14" s="256" t="s">
        <v>308</v>
      </c>
      <c r="M14" s="255" t="s">
        <v>309</v>
      </c>
      <c r="N14" s="235">
        <v>17700</v>
      </c>
      <c r="O14" s="235">
        <v>12200</v>
      </c>
      <c r="P14" s="235">
        <v>11800</v>
      </c>
      <c r="Q14" s="235">
        <v>11400</v>
      </c>
      <c r="R14" s="235">
        <v>11000</v>
      </c>
      <c r="S14" s="235">
        <v>10600</v>
      </c>
      <c r="T14" s="235">
        <v>10200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  <c r="Z14" s="235">
        <v>0</v>
      </c>
      <c r="AA14" s="235">
        <v>0</v>
      </c>
      <c r="AB14" s="235">
        <v>0</v>
      </c>
      <c r="AC14" s="235">
        <v>0</v>
      </c>
      <c r="AD14" s="235">
        <v>0</v>
      </c>
      <c r="AE14" s="235">
        <v>0</v>
      </c>
      <c r="AF14" s="235">
        <v>0</v>
      </c>
      <c r="AG14" s="235">
        <v>0</v>
      </c>
      <c r="AH14" s="235">
        <v>0</v>
      </c>
      <c r="AI14" s="235">
        <v>0</v>
      </c>
      <c r="AJ14" s="235">
        <v>0</v>
      </c>
      <c r="AK14" s="235">
        <v>0</v>
      </c>
      <c r="AL14" s="235">
        <v>0</v>
      </c>
      <c r="AM14" s="235">
        <v>0</v>
      </c>
      <c r="AN14" s="235">
        <v>0</v>
      </c>
      <c r="AO14" s="235">
        <v>0</v>
      </c>
      <c r="AP14" s="235">
        <v>0</v>
      </c>
      <c r="AQ14" s="235">
        <v>0</v>
      </c>
    </row>
    <row r="15" spans="1:43" ht="12.75">
      <c r="A15" s="19"/>
      <c r="B15" s="19"/>
      <c r="C15" s="19"/>
      <c r="D15" s="19"/>
      <c r="E15" s="19"/>
      <c r="F15" s="19"/>
      <c r="G15" s="19"/>
      <c r="H15" s="19"/>
      <c r="I15" s="19"/>
      <c r="J15" s="200"/>
      <c r="K15" s="19"/>
      <c r="L15" s="256" t="s">
        <v>310</v>
      </c>
      <c r="M15" s="255" t="s">
        <v>311</v>
      </c>
      <c r="N15" s="235">
        <v>35715</v>
      </c>
      <c r="O15" s="235">
        <v>35182</v>
      </c>
      <c r="P15" s="235">
        <v>35136</v>
      </c>
      <c r="Q15" s="235">
        <v>35086</v>
      </c>
      <c r="R15" s="235">
        <v>35037</v>
      </c>
      <c r="S15" s="235">
        <v>34985</v>
      </c>
      <c r="T15" s="235">
        <v>35175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5">
        <v>0</v>
      </c>
      <c r="AE15" s="235">
        <v>0</v>
      </c>
      <c r="AF15" s="235">
        <v>0</v>
      </c>
      <c r="AG15" s="235">
        <v>0</v>
      </c>
      <c r="AH15" s="235">
        <v>0</v>
      </c>
      <c r="AI15" s="235">
        <v>0</v>
      </c>
      <c r="AJ15" s="235">
        <v>0</v>
      </c>
      <c r="AK15" s="235">
        <v>0</v>
      </c>
      <c r="AL15" s="235">
        <v>0</v>
      </c>
      <c r="AM15" s="235">
        <v>0</v>
      </c>
      <c r="AN15" s="235">
        <v>0</v>
      </c>
      <c r="AO15" s="235">
        <v>0</v>
      </c>
      <c r="AP15" s="235">
        <v>0</v>
      </c>
      <c r="AQ15" s="235">
        <v>0</v>
      </c>
    </row>
    <row r="16" spans="1:43" ht="12.75">
      <c r="A16" s="21" t="s">
        <v>23</v>
      </c>
      <c r="B16" s="19"/>
      <c r="C16" s="19"/>
      <c r="D16" s="19"/>
      <c r="E16" s="19"/>
      <c r="F16" s="19"/>
      <c r="G16" s="19"/>
      <c r="H16" s="19"/>
      <c r="I16" s="19"/>
      <c r="J16" s="200"/>
      <c r="K16" s="19"/>
      <c r="L16" s="256" t="s">
        <v>312</v>
      </c>
      <c r="M16" s="255" t="s">
        <v>313</v>
      </c>
      <c r="N16" s="235">
        <v>54964</v>
      </c>
      <c r="O16" s="235">
        <v>54911</v>
      </c>
      <c r="P16" s="235">
        <v>54855</v>
      </c>
      <c r="Q16" s="235">
        <v>54799</v>
      </c>
      <c r="R16" s="235">
        <v>54682</v>
      </c>
      <c r="S16" s="235">
        <v>54683</v>
      </c>
      <c r="T16" s="235">
        <v>54622</v>
      </c>
      <c r="U16" s="235">
        <v>54560.119999999995</v>
      </c>
      <c r="V16" s="235">
        <v>54497</v>
      </c>
      <c r="W16" s="235">
        <v>54432</v>
      </c>
      <c r="X16" s="235">
        <v>54366</v>
      </c>
      <c r="Y16" s="235">
        <v>54297</v>
      </c>
      <c r="Z16" s="235">
        <v>54228</v>
      </c>
      <c r="AA16" s="235">
        <v>54155</v>
      </c>
      <c r="AB16" s="235">
        <v>54083</v>
      </c>
      <c r="AC16" s="235">
        <v>54007</v>
      </c>
      <c r="AD16" s="235">
        <v>53930</v>
      </c>
      <c r="AE16" s="235">
        <v>53852</v>
      </c>
      <c r="AF16" s="235">
        <v>0</v>
      </c>
      <c r="AG16" s="235">
        <v>0</v>
      </c>
      <c r="AH16" s="235">
        <v>0</v>
      </c>
      <c r="AI16" s="235">
        <v>0</v>
      </c>
      <c r="AJ16" s="235">
        <v>0</v>
      </c>
      <c r="AK16" s="235">
        <v>0</v>
      </c>
      <c r="AL16" s="235">
        <v>0</v>
      </c>
      <c r="AM16" s="235">
        <v>0</v>
      </c>
      <c r="AN16" s="235">
        <v>0</v>
      </c>
      <c r="AO16" s="235">
        <v>0</v>
      </c>
      <c r="AP16" s="235">
        <v>0</v>
      </c>
      <c r="AQ16" s="235">
        <v>0</v>
      </c>
    </row>
    <row r="17" spans="1:46" ht="12.75">
      <c r="A17" s="19"/>
      <c r="B17" s="19"/>
      <c r="C17" s="19"/>
      <c r="D17" s="19"/>
      <c r="E17" s="19"/>
      <c r="F17" s="19"/>
      <c r="G17" s="19"/>
      <c r="H17" s="19"/>
      <c r="I17" s="19"/>
      <c r="J17" s="200"/>
      <c r="K17" s="19"/>
      <c r="L17" s="256" t="s">
        <v>314</v>
      </c>
      <c r="M17" s="255" t="s">
        <v>315</v>
      </c>
      <c r="N17" s="235">
        <v>28148</v>
      </c>
      <c r="O17" s="235">
        <v>27154</v>
      </c>
      <c r="P17" s="235">
        <v>26554</v>
      </c>
      <c r="Q17" s="235">
        <v>28954</v>
      </c>
      <c r="R17" s="235">
        <v>28204</v>
      </c>
      <c r="S17" s="235">
        <v>27454</v>
      </c>
      <c r="T17" s="235">
        <v>26704</v>
      </c>
      <c r="U17" s="235">
        <v>28954</v>
      </c>
      <c r="V17" s="235">
        <v>28054</v>
      </c>
      <c r="W17" s="235">
        <v>27154</v>
      </c>
      <c r="X17" s="235">
        <v>29254</v>
      </c>
      <c r="Y17" s="235">
        <v>28834</v>
      </c>
      <c r="Z17" s="235">
        <v>28414</v>
      </c>
      <c r="AA17" s="235">
        <v>27994</v>
      </c>
      <c r="AB17" s="235">
        <v>27548</v>
      </c>
      <c r="AC17" s="235">
        <v>27101</v>
      </c>
      <c r="AD17" s="235">
        <v>26629</v>
      </c>
      <c r="AE17" s="235">
        <v>29130</v>
      </c>
      <c r="AF17" s="235">
        <v>28560</v>
      </c>
      <c r="AG17" s="235">
        <v>27990</v>
      </c>
      <c r="AH17" s="235">
        <v>27390</v>
      </c>
      <c r="AI17" s="235">
        <v>26790</v>
      </c>
      <c r="AJ17" s="235">
        <v>29160</v>
      </c>
      <c r="AK17" s="235">
        <v>28451</v>
      </c>
      <c r="AL17" s="235">
        <v>27743</v>
      </c>
      <c r="AM17" s="235">
        <v>0</v>
      </c>
      <c r="AN17" s="235">
        <v>0</v>
      </c>
      <c r="AO17" s="235">
        <v>0</v>
      </c>
      <c r="AP17" s="235">
        <v>0</v>
      </c>
      <c r="AQ17" s="235">
        <v>0</v>
      </c>
    </row>
    <row r="18" spans="1:46" ht="12.75">
      <c r="A18" s="191" t="s">
        <v>113</v>
      </c>
      <c r="B18" s="19"/>
      <c r="C18" s="19"/>
      <c r="D18" s="19"/>
      <c r="E18" s="19"/>
      <c r="F18" s="19"/>
      <c r="G18" s="19"/>
      <c r="H18" s="19"/>
      <c r="I18" s="19"/>
      <c r="J18" s="200"/>
      <c r="K18" s="19"/>
      <c r="L18" s="256" t="s">
        <v>316</v>
      </c>
      <c r="M18" s="255" t="s">
        <v>317</v>
      </c>
      <c r="N18" s="235">
        <v>30930</v>
      </c>
      <c r="O18" s="235">
        <v>30931</v>
      </c>
      <c r="P18" s="235">
        <v>30930</v>
      </c>
      <c r="Q18" s="235">
        <v>30931</v>
      </c>
      <c r="R18" s="235">
        <v>30931</v>
      </c>
      <c r="S18" s="235">
        <v>30931</v>
      </c>
      <c r="T18" s="235">
        <v>30931</v>
      </c>
      <c r="U18" s="235">
        <v>30930</v>
      </c>
      <c r="V18" s="235">
        <v>30930</v>
      </c>
      <c r="W18" s="235">
        <v>30930</v>
      </c>
      <c r="X18" s="235">
        <v>30930</v>
      </c>
      <c r="Y18" s="235">
        <v>30931</v>
      </c>
      <c r="Z18" s="235">
        <v>30931</v>
      </c>
      <c r="AA18" s="235">
        <v>30931</v>
      </c>
      <c r="AB18" s="235">
        <v>30931</v>
      </c>
      <c r="AC18" s="235">
        <v>30931</v>
      </c>
      <c r="AD18" s="235">
        <v>30931</v>
      </c>
      <c r="AE18" s="235">
        <v>30931</v>
      </c>
      <c r="AF18" s="235">
        <v>30931</v>
      </c>
      <c r="AG18" s="235">
        <v>30931</v>
      </c>
      <c r="AH18" s="235">
        <v>30930</v>
      </c>
      <c r="AI18" s="235">
        <v>30931</v>
      </c>
      <c r="AJ18" s="235">
        <v>30930</v>
      </c>
      <c r="AK18" s="235">
        <v>30931</v>
      </c>
      <c r="AL18" s="235">
        <v>30931</v>
      </c>
      <c r="AM18" s="235">
        <v>29131</v>
      </c>
      <c r="AN18" s="235">
        <v>30930</v>
      </c>
      <c r="AO18" s="235">
        <v>30746</v>
      </c>
      <c r="AP18" s="235">
        <v>0</v>
      </c>
      <c r="AQ18" s="235">
        <v>0</v>
      </c>
    </row>
    <row r="19" spans="1:46" ht="12.75">
      <c r="A19" s="19" t="s">
        <v>269</v>
      </c>
      <c r="B19" s="19">
        <v>2416379</v>
      </c>
      <c r="C19" s="19">
        <v>1922258</v>
      </c>
      <c r="D19" s="19">
        <v>2449068</v>
      </c>
      <c r="E19" s="321">
        <v>2586971</v>
      </c>
      <c r="F19" s="19">
        <f>E19*(1+$J$19)</f>
        <v>2638710.42</v>
      </c>
      <c r="G19" s="19">
        <f>F19*(1+$J$19)</f>
        <v>2691484.6283999998</v>
      </c>
      <c r="H19" s="19">
        <f>G19*(1+$J$19)</f>
        <v>2745314.3209679998</v>
      </c>
      <c r="I19" s="19">
        <f>H19*(1+$J$19)</f>
        <v>2800220.6073873597</v>
      </c>
      <c r="J19" s="198">
        <v>0.02</v>
      </c>
      <c r="K19" s="19"/>
      <c r="L19" s="256" t="s">
        <v>318</v>
      </c>
      <c r="M19" s="255" t="s">
        <v>319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  <c r="Z19" s="235">
        <v>0</v>
      </c>
      <c r="AA19" s="235">
        <v>0</v>
      </c>
      <c r="AB19" s="235">
        <v>0</v>
      </c>
      <c r="AC19" s="235">
        <v>0</v>
      </c>
      <c r="AD19" s="235">
        <v>0</v>
      </c>
      <c r="AE19" s="235">
        <v>0</v>
      </c>
      <c r="AF19" s="235">
        <v>0</v>
      </c>
      <c r="AG19" s="235">
        <v>0</v>
      </c>
      <c r="AH19" s="235">
        <v>0</v>
      </c>
      <c r="AI19" s="235">
        <v>0</v>
      </c>
      <c r="AJ19" s="235">
        <v>0</v>
      </c>
      <c r="AK19" s="235">
        <v>0</v>
      </c>
      <c r="AL19" s="235">
        <v>0</v>
      </c>
      <c r="AM19" s="235">
        <v>0</v>
      </c>
      <c r="AN19" s="235">
        <v>0</v>
      </c>
      <c r="AO19" s="235">
        <v>0</v>
      </c>
      <c r="AP19" s="235">
        <v>0</v>
      </c>
      <c r="AQ19" s="235">
        <v>0</v>
      </c>
    </row>
    <row r="20" spans="1:46" ht="12.75">
      <c r="A20" s="19" t="s">
        <v>114</v>
      </c>
      <c r="B20" s="19">
        <v>25000</v>
      </c>
      <c r="C20" s="19">
        <f>791663+258002</f>
        <v>1049665</v>
      </c>
      <c r="D20" s="19">
        <f>191000+75000</f>
        <v>266000</v>
      </c>
      <c r="E20" s="19">
        <v>0</v>
      </c>
      <c r="F20" s="19">
        <f>E20*(1+$J$20)</f>
        <v>0</v>
      </c>
      <c r="G20" s="19">
        <f>F20*(1+$J$20)</f>
        <v>0</v>
      </c>
      <c r="H20" s="19">
        <f>G20*(1+$J$20)</f>
        <v>0</v>
      </c>
      <c r="I20" s="19">
        <f>H20*(1+$J$20)</f>
        <v>0</v>
      </c>
      <c r="J20" s="198">
        <v>0</v>
      </c>
      <c r="K20" s="19"/>
      <c r="L20" s="256" t="s">
        <v>320</v>
      </c>
      <c r="M20" s="255" t="s">
        <v>321</v>
      </c>
      <c r="N20" s="235">
        <v>108550</v>
      </c>
      <c r="O20" s="235">
        <v>111600</v>
      </c>
      <c r="P20" s="235">
        <v>109500</v>
      </c>
      <c r="Q20" s="235">
        <v>112400</v>
      </c>
      <c r="R20" s="235">
        <v>110150</v>
      </c>
      <c r="S20" s="235">
        <v>112338</v>
      </c>
      <c r="T20" s="235">
        <v>109338</v>
      </c>
      <c r="U20" s="235">
        <v>111338</v>
      </c>
      <c r="V20" s="235">
        <v>113150</v>
      </c>
      <c r="W20" s="235">
        <v>109775</v>
      </c>
      <c r="X20" s="235">
        <v>111400</v>
      </c>
      <c r="Y20" s="235">
        <v>112600</v>
      </c>
      <c r="Z20" s="235">
        <v>113600</v>
      </c>
      <c r="AA20" s="235">
        <v>114400</v>
      </c>
      <c r="AB20" s="235">
        <v>0</v>
      </c>
      <c r="AC20" s="235">
        <v>0</v>
      </c>
      <c r="AD20" s="235">
        <v>0</v>
      </c>
      <c r="AE20" s="235">
        <v>0</v>
      </c>
      <c r="AF20" s="235">
        <v>0</v>
      </c>
      <c r="AG20" s="235">
        <v>0</v>
      </c>
      <c r="AH20" s="235">
        <v>0</v>
      </c>
      <c r="AI20" s="235">
        <v>0</v>
      </c>
      <c r="AJ20" s="235">
        <v>0</v>
      </c>
      <c r="AK20" s="235">
        <v>0</v>
      </c>
      <c r="AL20" s="235">
        <v>0</v>
      </c>
      <c r="AM20" s="235">
        <v>0</v>
      </c>
      <c r="AN20" s="235">
        <v>0</v>
      </c>
      <c r="AO20" s="235">
        <v>0</v>
      </c>
      <c r="AP20" s="235">
        <v>0</v>
      </c>
      <c r="AQ20" s="235">
        <v>0</v>
      </c>
    </row>
    <row r="21" spans="1:46" ht="12.75">
      <c r="A21" s="19" t="s">
        <v>270</v>
      </c>
      <c r="B21" s="19">
        <v>0</v>
      </c>
      <c r="C21" s="19">
        <v>0</v>
      </c>
      <c r="D21" s="19">
        <f>130000+1348</f>
        <v>131348</v>
      </c>
      <c r="E21" s="19">
        <v>180000</v>
      </c>
      <c r="F21" s="19">
        <f t="shared" ref="F21:I21" si="1">E21*(1+$J$21)</f>
        <v>180000</v>
      </c>
      <c r="G21" s="19">
        <f t="shared" si="1"/>
        <v>180000</v>
      </c>
      <c r="H21" s="19">
        <f t="shared" si="1"/>
        <v>180000</v>
      </c>
      <c r="I21" s="19">
        <f t="shared" si="1"/>
        <v>180000</v>
      </c>
      <c r="J21" s="201"/>
      <c r="K21" s="19"/>
      <c r="L21" s="256" t="s">
        <v>322</v>
      </c>
      <c r="M21" s="255" t="s">
        <v>323</v>
      </c>
      <c r="N21" s="235">
        <v>97383.41</v>
      </c>
      <c r="O21" s="235">
        <v>97383.400000000009</v>
      </c>
      <c r="P21" s="235">
        <v>97382.51</v>
      </c>
      <c r="Q21" s="235">
        <v>97383.05</v>
      </c>
      <c r="R21" s="235">
        <v>97383.33</v>
      </c>
      <c r="S21" s="235">
        <v>97382.650000000009</v>
      </c>
      <c r="T21" s="235">
        <v>97383.28</v>
      </c>
      <c r="U21" s="235">
        <v>97382.499999999985</v>
      </c>
      <c r="V21" s="235">
        <v>93382.57</v>
      </c>
      <c r="W21" s="235">
        <v>97382.71</v>
      </c>
      <c r="X21" s="235">
        <v>97383.14</v>
      </c>
      <c r="Y21" s="235">
        <v>97353.060000000012</v>
      </c>
      <c r="Z21" s="235">
        <v>97382.67</v>
      </c>
      <c r="AA21" s="235">
        <v>97383.12999999999</v>
      </c>
      <c r="AB21" s="235">
        <v>97382.59</v>
      </c>
      <c r="AC21" s="235">
        <v>97383.18</v>
      </c>
      <c r="AD21" s="235">
        <v>97393</v>
      </c>
      <c r="AE21" s="235">
        <v>97383.16</v>
      </c>
      <c r="AF21" s="235">
        <v>97382.73</v>
      </c>
      <c r="AG21" s="235">
        <v>0</v>
      </c>
      <c r="AH21" s="235">
        <v>0</v>
      </c>
      <c r="AI21" s="235">
        <v>0</v>
      </c>
      <c r="AJ21" s="235">
        <v>0</v>
      </c>
      <c r="AK21" s="235">
        <v>0</v>
      </c>
      <c r="AL21" s="235">
        <v>0</v>
      </c>
      <c r="AM21" s="235">
        <v>0</v>
      </c>
      <c r="AN21" s="235">
        <v>0</v>
      </c>
      <c r="AO21" s="235">
        <v>0</v>
      </c>
      <c r="AP21" s="235">
        <v>0</v>
      </c>
      <c r="AQ21" s="235">
        <v>0</v>
      </c>
    </row>
    <row r="22" spans="1:46" ht="12.75">
      <c r="A22" s="192" t="s">
        <v>94</v>
      </c>
      <c r="B22" s="193">
        <f t="shared" ref="B22:I22" si="2">SUM(B19:B21)</f>
        <v>2441379</v>
      </c>
      <c r="C22" s="193">
        <f t="shared" si="2"/>
        <v>2971923</v>
      </c>
      <c r="D22" s="193">
        <f t="shared" si="2"/>
        <v>2846416</v>
      </c>
      <c r="E22" s="193">
        <f t="shared" si="2"/>
        <v>2766971</v>
      </c>
      <c r="F22" s="193">
        <f t="shared" si="2"/>
        <v>2818710.42</v>
      </c>
      <c r="G22" s="193">
        <f t="shared" si="2"/>
        <v>2871484.6283999998</v>
      </c>
      <c r="H22" s="193">
        <f t="shared" si="2"/>
        <v>2925314.3209679998</v>
      </c>
      <c r="I22" s="193">
        <f t="shared" si="2"/>
        <v>2980220.6073873597</v>
      </c>
      <c r="J22" s="200"/>
      <c r="K22" s="19"/>
      <c r="L22" s="256" t="s">
        <v>324</v>
      </c>
      <c r="M22" s="255" t="s">
        <v>325</v>
      </c>
      <c r="N22" s="235">
        <v>9192</v>
      </c>
      <c r="O22" s="235">
        <v>8492</v>
      </c>
      <c r="P22" s="235">
        <v>9767</v>
      </c>
      <c r="Q22" s="235">
        <v>9517</v>
      </c>
      <c r="R22" s="235">
        <v>9323</v>
      </c>
      <c r="S22" s="235">
        <v>9185</v>
      </c>
      <c r="T22" s="235">
        <v>8992</v>
      </c>
      <c r="U22" s="235">
        <v>8792</v>
      </c>
      <c r="V22" s="235">
        <v>9627</v>
      </c>
      <c r="W22" s="235">
        <v>9447</v>
      </c>
      <c r="X22" s="235">
        <v>9267</v>
      </c>
      <c r="Y22" s="235">
        <v>9087</v>
      </c>
      <c r="Z22" s="235">
        <v>8907</v>
      </c>
      <c r="AA22" s="235">
        <v>9712</v>
      </c>
      <c r="AB22" s="235">
        <v>9497</v>
      </c>
      <c r="AC22" s="235">
        <v>9274</v>
      </c>
      <c r="AD22" s="235">
        <v>9047</v>
      </c>
      <c r="AE22" s="235">
        <v>8819</v>
      </c>
      <c r="AF22" s="235">
        <v>9570</v>
      </c>
      <c r="AG22" s="235">
        <v>9295</v>
      </c>
      <c r="AH22" s="235">
        <v>9015</v>
      </c>
      <c r="AI22" s="235">
        <v>8735</v>
      </c>
      <c r="AJ22" s="235">
        <v>9738</v>
      </c>
      <c r="AK22" s="235">
        <v>8140</v>
      </c>
      <c r="AL22" s="235">
        <v>0</v>
      </c>
      <c r="AM22" s="235">
        <v>0</v>
      </c>
      <c r="AN22" s="235">
        <v>0</v>
      </c>
      <c r="AO22" s="235">
        <v>0</v>
      </c>
      <c r="AP22" s="235">
        <v>0</v>
      </c>
      <c r="AQ22" s="235">
        <v>0</v>
      </c>
    </row>
    <row r="23" spans="1:46" ht="12.75">
      <c r="A23" s="19"/>
      <c r="B23" s="19"/>
      <c r="C23" s="19"/>
      <c r="D23" s="19"/>
      <c r="E23" s="19"/>
      <c r="F23" s="19"/>
      <c r="G23" s="19"/>
      <c r="H23" s="19"/>
      <c r="I23" s="19"/>
      <c r="J23" s="200"/>
      <c r="K23" s="19"/>
      <c r="L23" s="256" t="s">
        <v>326</v>
      </c>
      <c r="M23" s="255" t="s">
        <v>327</v>
      </c>
      <c r="N23" s="235">
        <v>22704</v>
      </c>
      <c r="O23" s="235">
        <v>22204</v>
      </c>
      <c r="P23" s="235">
        <v>22679</v>
      </c>
      <c r="Q23" s="235">
        <v>23104</v>
      </c>
      <c r="R23" s="235">
        <v>22639</v>
      </c>
      <c r="S23" s="235">
        <v>22309</v>
      </c>
      <c r="T23" s="235">
        <v>22819</v>
      </c>
      <c r="U23" s="235">
        <v>22299</v>
      </c>
      <c r="V23" s="235">
        <v>22894</v>
      </c>
      <c r="W23" s="235">
        <v>22474</v>
      </c>
      <c r="X23" s="235">
        <v>23039</v>
      </c>
      <c r="Y23" s="235">
        <v>22589</v>
      </c>
      <c r="Z23" s="235">
        <v>22139</v>
      </c>
      <c r="AA23" s="235">
        <v>22674</v>
      </c>
      <c r="AB23" s="235">
        <v>22184</v>
      </c>
      <c r="AC23" s="235">
        <v>22658</v>
      </c>
      <c r="AD23" s="235">
        <v>23089</v>
      </c>
      <c r="AE23" s="235">
        <v>22504</v>
      </c>
      <c r="AF23" s="235">
        <v>22891</v>
      </c>
      <c r="AG23" s="235">
        <v>22238</v>
      </c>
      <c r="AH23" s="235">
        <v>22555</v>
      </c>
      <c r="AI23" s="235">
        <v>22838</v>
      </c>
      <c r="AJ23" s="235">
        <v>22103</v>
      </c>
      <c r="AK23" s="235">
        <v>21368</v>
      </c>
      <c r="AL23" s="235">
        <v>0</v>
      </c>
      <c r="AM23" s="235">
        <v>0</v>
      </c>
      <c r="AN23" s="235">
        <v>0</v>
      </c>
      <c r="AO23" s="235">
        <v>0</v>
      </c>
      <c r="AP23" s="235">
        <v>0</v>
      </c>
      <c r="AQ23" s="235">
        <v>0</v>
      </c>
    </row>
    <row r="24" spans="1:46" ht="12.75">
      <c r="A24" s="192" t="s">
        <v>495</v>
      </c>
      <c r="B24" s="193">
        <f>B14-B22</f>
        <v>-200000</v>
      </c>
      <c r="C24" s="193">
        <f t="shared" ref="C24:I24" si="3">C14-C22</f>
        <v>-215000</v>
      </c>
      <c r="D24" s="193">
        <f t="shared" si="3"/>
        <v>-220559</v>
      </c>
      <c r="E24" s="193">
        <f t="shared" si="3"/>
        <v>-251228</v>
      </c>
      <c r="F24" s="193">
        <f t="shared" si="3"/>
        <v>-250413.20250000013</v>
      </c>
      <c r="G24" s="193">
        <f t="shared" si="3"/>
        <v>-249450.72350624995</v>
      </c>
      <c r="H24" s="193">
        <f t="shared" si="3"/>
        <v>-248334.6532141408</v>
      </c>
      <c r="I24" s="193">
        <f t="shared" si="3"/>
        <v>-247058.89710903913</v>
      </c>
      <c r="J24" s="200"/>
      <c r="K24" s="19"/>
      <c r="L24" s="256" t="s">
        <v>328</v>
      </c>
      <c r="M24" s="255" t="s">
        <v>329</v>
      </c>
      <c r="N24" s="235">
        <v>22220</v>
      </c>
      <c r="O24" s="235">
        <v>21720</v>
      </c>
      <c r="P24" s="235">
        <v>22195</v>
      </c>
      <c r="Q24" s="235">
        <v>21645</v>
      </c>
      <c r="R24" s="235">
        <v>21219</v>
      </c>
      <c r="S24" s="235">
        <v>21903</v>
      </c>
      <c r="T24" s="235">
        <v>21438</v>
      </c>
      <c r="U24" s="235">
        <v>21943</v>
      </c>
      <c r="V24" s="235">
        <v>21553</v>
      </c>
      <c r="W24" s="235">
        <v>22148</v>
      </c>
      <c r="X24" s="235">
        <v>21728</v>
      </c>
      <c r="Y24" s="235">
        <v>21308</v>
      </c>
      <c r="Z24" s="235">
        <v>21873</v>
      </c>
      <c r="AA24" s="235">
        <v>21423</v>
      </c>
      <c r="AB24" s="235">
        <v>21948</v>
      </c>
      <c r="AC24" s="235">
        <v>21438</v>
      </c>
      <c r="AD24" s="235">
        <v>21902</v>
      </c>
      <c r="AE24" s="235">
        <v>21349</v>
      </c>
      <c r="AF24" s="235">
        <v>21769</v>
      </c>
      <c r="AG24" s="235">
        <v>22133</v>
      </c>
      <c r="AH24" s="235">
        <v>21468</v>
      </c>
      <c r="AI24" s="235">
        <v>21785</v>
      </c>
      <c r="AJ24" s="235">
        <v>22068</v>
      </c>
      <c r="AK24" s="235">
        <v>20350</v>
      </c>
      <c r="AL24" s="235">
        <v>0</v>
      </c>
      <c r="AM24" s="235">
        <v>0</v>
      </c>
      <c r="AN24" s="235">
        <v>0</v>
      </c>
      <c r="AO24" s="235">
        <v>0</v>
      </c>
      <c r="AP24" s="235">
        <v>0</v>
      </c>
      <c r="AQ24" s="235">
        <v>0</v>
      </c>
    </row>
    <row r="25" spans="1:46" ht="12.7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56" t="s">
        <v>330</v>
      </c>
      <c r="M25" s="255" t="s">
        <v>331</v>
      </c>
      <c r="N25" s="235">
        <v>6374</v>
      </c>
      <c r="O25" s="235">
        <v>6224</v>
      </c>
      <c r="P25" s="235">
        <v>6074</v>
      </c>
      <c r="Q25" s="235">
        <v>5924</v>
      </c>
      <c r="R25" s="235">
        <v>5808</v>
      </c>
      <c r="S25" s="235">
        <v>5725</v>
      </c>
      <c r="T25" s="235">
        <v>5609</v>
      </c>
      <c r="U25" s="235">
        <v>6474</v>
      </c>
      <c r="V25" s="235">
        <v>6354</v>
      </c>
      <c r="W25" s="235">
        <v>6234</v>
      </c>
      <c r="X25" s="235">
        <v>6114</v>
      </c>
      <c r="Y25" s="235">
        <v>5994</v>
      </c>
      <c r="Z25" s="235">
        <v>5874</v>
      </c>
      <c r="AA25" s="235">
        <v>5754</v>
      </c>
      <c r="AB25" s="235">
        <v>5632</v>
      </c>
      <c r="AC25" s="235">
        <v>5504</v>
      </c>
      <c r="AD25" s="235">
        <v>6358</v>
      </c>
      <c r="AE25" s="235">
        <v>6195</v>
      </c>
      <c r="AF25" s="235">
        <v>6030</v>
      </c>
      <c r="AG25" s="235">
        <v>5858</v>
      </c>
      <c r="AH25" s="235">
        <v>5683</v>
      </c>
      <c r="AI25" s="235">
        <v>6490</v>
      </c>
      <c r="AJ25" s="235">
        <v>6580</v>
      </c>
      <c r="AK25" s="235">
        <v>5088</v>
      </c>
      <c r="AL25" s="235">
        <v>0</v>
      </c>
      <c r="AM25" s="235">
        <v>0</v>
      </c>
      <c r="AN25" s="235">
        <v>0</v>
      </c>
      <c r="AO25" s="235">
        <v>0</v>
      </c>
      <c r="AP25" s="235">
        <v>0</v>
      </c>
      <c r="AQ25" s="235">
        <v>0</v>
      </c>
    </row>
    <row r="26" spans="1:46" ht="12.7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56" t="s">
        <v>332</v>
      </c>
      <c r="M26" s="255" t="s">
        <v>333</v>
      </c>
      <c r="N26" s="235">
        <v>23237</v>
      </c>
      <c r="O26" s="235">
        <v>23712</v>
      </c>
      <c r="P26" s="235">
        <v>23162</v>
      </c>
      <c r="Q26" s="235">
        <v>23587</v>
      </c>
      <c r="R26" s="235">
        <v>23122</v>
      </c>
      <c r="S26" s="235">
        <v>23778</v>
      </c>
      <c r="T26" s="235">
        <v>23274</v>
      </c>
      <c r="U26" s="235">
        <v>23739</v>
      </c>
      <c r="V26" s="235">
        <v>23319</v>
      </c>
      <c r="W26" s="235">
        <v>23884</v>
      </c>
      <c r="X26" s="235">
        <v>23434</v>
      </c>
      <c r="Y26" s="235">
        <v>23969</v>
      </c>
      <c r="Z26" s="235">
        <v>23489</v>
      </c>
      <c r="AA26" s="235">
        <v>23994</v>
      </c>
      <c r="AB26" s="235">
        <v>23474</v>
      </c>
      <c r="AC26" s="235">
        <v>23915</v>
      </c>
      <c r="AD26" s="235">
        <v>23330</v>
      </c>
      <c r="AE26" s="235">
        <v>23729</v>
      </c>
      <c r="AF26" s="235">
        <v>21083</v>
      </c>
      <c r="AG26" s="235">
        <v>23395</v>
      </c>
      <c r="AH26" s="235">
        <v>23678</v>
      </c>
      <c r="AI26" s="235">
        <v>23925</v>
      </c>
      <c r="AJ26" s="235">
        <v>23155</v>
      </c>
      <c r="AK26" s="235">
        <v>22385</v>
      </c>
      <c r="AL26" s="235">
        <v>0</v>
      </c>
      <c r="AM26" s="235">
        <v>0</v>
      </c>
      <c r="AN26" s="235">
        <v>0</v>
      </c>
      <c r="AO26" s="235">
        <v>0</v>
      </c>
      <c r="AP26" s="235">
        <v>0</v>
      </c>
      <c r="AQ26" s="235">
        <v>0</v>
      </c>
    </row>
    <row r="27" spans="1:46" ht="15">
      <c r="A27" s="190" t="s">
        <v>345</v>
      </c>
      <c r="K27" s="19"/>
      <c r="L27" s="256" t="s">
        <v>334</v>
      </c>
      <c r="M27" s="255" t="s">
        <v>335</v>
      </c>
      <c r="N27" s="235">
        <v>4184</v>
      </c>
      <c r="O27" s="235">
        <v>4084</v>
      </c>
      <c r="P27" s="235">
        <v>3984</v>
      </c>
      <c r="Q27" s="235">
        <v>3884</v>
      </c>
      <c r="R27" s="235">
        <v>3807</v>
      </c>
      <c r="S27" s="235">
        <v>3752</v>
      </c>
      <c r="T27" s="235">
        <v>3674</v>
      </c>
      <c r="U27" s="235">
        <v>3594</v>
      </c>
      <c r="V27" s="235">
        <v>3534</v>
      </c>
      <c r="W27" s="235">
        <v>3474</v>
      </c>
      <c r="X27" s="235">
        <v>4399</v>
      </c>
      <c r="Y27" s="235">
        <v>4309</v>
      </c>
      <c r="Z27" s="235">
        <v>4219</v>
      </c>
      <c r="AA27" s="235">
        <v>4129</v>
      </c>
      <c r="AB27" s="235">
        <v>4037</v>
      </c>
      <c r="AC27" s="235">
        <v>3942</v>
      </c>
      <c r="AD27" s="235">
        <v>3844</v>
      </c>
      <c r="AE27" s="235">
        <v>3747</v>
      </c>
      <c r="AF27" s="235">
        <v>2664</v>
      </c>
      <c r="AG27" s="235">
        <v>3558</v>
      </c>
      <c r="AH27" s="235">
        <v>3572</v>
      </c>
      <c r="AI27" s="235">
        <v>4350</v>
      </c>
      <c r="AJ27" s="235">
        <v>4210</v>
      </c>
      <c r="AK27" s="235">
        <v>4070</v>
      </c>
      <c r="AL27" s="235">
        <v>0</v>
      </c>
      <c r="AM27" s="235">
        <v>0</v>
      </c>
      <c r="AN27" s="235">
        <v>0</v>
      </c>
      <c r="AO27" s="235">
        <v>0</v>
      </c>
      <c r="AP27" s="235">
        <v>0</v>
      </c>
      <c r="AQ27" s="235">
        <v>0</v>
      </c>
    </row>
    <row r="28" spans="1:46" ht="12.75">
      <c r="K28" s="19"/>
      <c r="L28" s="256" t="s">
        <v>336</v>
      </c>
      <c r="M28" s="255" t="s">
        <v>337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  <c r="Z28" s="235">
        <v>0</v>
      </c>
      <c r="AA28" s="235">
        <v>0</v>
      </c>
      <c r="AB28" s="235">
        <v>0</v>
      </c>
      <c r="AC28" s="235">
        <v>0</v>
      </c>
      <c r="AD28" s="235">
        <v>0</v>
      </c>
      <c r="AE28" s="235">
        <v>0</v>
      </c>
      <c r="AF28" s="235">
        <v>0</v>
      </c>
      <c r="AG28" s="235">
        <v>0</v>
      </c>
      <c r="AH28" s="235">
        <v>0</v>
      </c>
      <c r="AI28" s="235">
        <v>0</v>
      </c>
      <c r="AJ28" s="235">
        <v>0</v>
      </c>
      <c r="AK28" s="235">
        <v>0</v>
      </c>
      <c r="AL28" s="235">
        <v>0</v>
      </c>
      <c r="AM28" s="235">
        <v>0</v>
      </c>
      <c r="AN28" s="235">
        <v>0</v>
      </c>
      <c r="AO28" s="235">
        <v>0</v>
      </c>
      <c r="AP28" s="235">
        <v>0</v>
      </c>
      <c r="AQ28" s="235">
        <v>0</v>
      </c>
    </row>
    <row r="29" spans="1:46" ht="25.5">
      <c r="A29" s="21" t="s">
        <v>22</v>
      </c>
      <c r="B29" s="19"/>
      <c r="C29" s="19"/>
      <c r="D29" s="19"/>
      <c r="E29" s="19"/>
      <c r="F29" s="19"/>
      <c r="G29" s="19"/>
      <c r="H29" s="19"/>
      <c r="I29" s="19"/>
      <c r="J29" s="199" t="s">
        <v>115</v>
      </c>
      <c r="K29" s="19"/>
      <c r="L29" s="257"/>
      <c r="M29" s="223" t="s">
        <v>341</v>
      </c>
      <c r="N29" s="193">
        <f>SUM(N11:N28)</f>
        <v>495551.41000000003</v>
      </c>
      <c r="O29" s="193">
        <f t="shared" ref="O29:AQ29" si="4">SUM(O11:O28)</f>
        <v>488547.4</v>
      </c>
      <c r="P29" s="193">
        <f t="shared" si="4"/>
        <v>480268.51</v>
      </c>
      <c r="Q29" s="193">
        <f t="shared" si="4"/>
        <v>458614.05</v>
      </c>
      <c r="R29" s="193">
        <f t="shared" si="4"/>
        <v>453305.33</v>
      </c>
      <c r="S29" s="193">
        <f t="shared" si="4"/>
        <v>455025.65</v>
      </c>
      <c r="T29" s="193">
        <f t="shared" si="4"/>
        <v>450159.28</v>
      </c>
      <c r="U29" s="193">
        <f t="shared" si="4"/>
        <v>410005.62</v>
      </c>
      <c r="V29" s="193">
        <f t="shared" si="4"/>
        <v>407294.57</v>
      </c>
      <c r="W29" s="193">
        <f t="shared" si="4"/>
        <v>407334.71</v>
      </c>
      <c r="X29" s="193">
        <f t="shared" si="4"/>
        <v>411314.14</v>
      </c>
      <c r="Y29" s="193">
        <f t="shared" si="4"/>
        <v>411271.06</v>
      </c>
      <c r="Z29" s="193">
        <f t="shared" si="4"/>
        <v>411056.67</v>
      </c>
      <c r="AA29" s="193">
        <f t="shared" si="4"/>
        <v>412549.13</v>
      </c>
      <c r="AB29" s="193">
        <f t="shared" si="4"/>
        <v>296716.58999999997</v>
      </c>
      <c r="AC29" s="193">
        <f t="shared" si="4"/>
        <v>296153.18</v>
      </c>
      <c r="AD29" s="193">
        <f t="shared" si="4"/>
        <v>296453</v>
      </c>
      <c r="AE29" s="193">
        <f t="shared" si="4"/>
        <v>297639.16000000003</v>
      </c>
      <c r="AF29" s="193">
        <f t="shared" si="4"/>
        <v>240880.72999999998</v>
      </c>
      <c r="AG29" s="193">
        <f t="shared" si="4"/>
        <v>145398</v>
      </c>
      <c r="AH29" s="193">
        <f t="shared" si="4"/>
        <v>144291</v>
      </c>
      <c r="AI29" s="193">
        <f t="shared" si="4"/>
        <v>145844</v>
      </c>
      <c r="AJ29" s="193">
        <f t="shared" si="4"/>
        <v>147944</v>
      </c>
      <c r="AK29" s="193">
        <f t="shared" si="4"/>
        <v>140783</v>
      </c>
      <c r="AL29" s="193">
        <f t="shared" si="4"/>
        <v>58674</v>
      </c>
      <c r="AM29" s="193">
        <f t="shared" si="4"/>
        <v>29131</v>
      </c>
      <c r="AN29" s="193">
        <f t="shared" si="4"/>
        <v>30930</v>
      </c>
      <c r="AO29" s="193">
        <f t="shared" si="4"/>
        <v>30746</v>
      </c>
      <c r="AP29" s="193">
        <f t="shared" si="4"/>
        <v>0</v>
      </c>
      <c r="AQ29" s="193">
        <f t="shared" si="4"/>
        <v>0</v>
      </c>
      <c r="AR29" s="19"/>
      <c r="AS29" s="19"/>
      <c r="AT29" s="19"/>
    </row>
    <row r="30" spans="1:46" ht="12.75">
      <c r="A30" s="19"/>
      <c r="B30" s="23" t="s">
        <v>8</v>
      </c>
      <c r="C30" s="23" t="s">
        <v>9</v>
      </c>
      <c r="D30" s="23" t="s">
        <v>10</v>
      </c>
      <c r="E30" s="23" t="s">
        <v>47</v>
      </c>
      <c r="F30" s="23" t="s">
        <v>83</v>
      </c>
      <c r="G30" s="23" t="s">
        <v>84</v>
      </c>
      <c r="H30" s="23" t="s">
        <v>124</v>
      </c>
      <c r="I30" s="23" t="s">
        <v>175</v>
      </c>
      <c r="J30" s="200"/>
      <c r="K30" s="200"/>
      <c r="L30" s="19"/>
      <c r="M30" s="19"/>
      <c r="N30" s="314"/>
      <c r="O30" s="314"/>
      <c r="P30" s="314"/>
      <c r="Q30" s="314"/>
      <c r="R30" s="314"/>
      <c r="S30" s="314"/>
      <c r="T30" s="314"/>
      <c r="U30" s="314"/>
      <c r="V30" s="314"/>
      <c r="W30" s="314"/>
    </row>
    <row r="31" spans="1:46" ht="12.75">
      <c r="A31" s="19" t="s">
        <v>112</v>
      </c>
      <c r="B31" s="19">
        <v>27030</v>
      </c>
      <c r="C31" s="19">
        <v>36784</v>
      </c>
      <c r="D31" s="19">
        <v>54289</v>
      </c>
      <c r="E31" s="321">
        <v>206164</v>
      </c>
      <c r="F31" s="19">
        <f>E31*(1+$J$31)</f>
        <v>210802.69</v>
      </c>
      <c r="G31" s="19">
        <f t="shared" ref="G31:I31" si="5">F31*(1+$J$31)</f>
        <v>215545.75052499998</v>
      </c>
      <c r="H31" s="19">
        <f t="shared" si="5"/>
        <v>220395.52991181248</v>
      </c>
      <c r="I31" s="19">
        <f t="shared" si="5"/>
        <v>225354.42933482825</v>
      </c>
      <c r="J31" s="198">
        <v>2.2499999999999999E-2</v>
      </c>
      <c r="K31" s="200"/>
      <c r="L31" s="19"/>
      <c r="M31" s="255" t="s">
        <v>338</v>
      </c>
      <c r="N31" s="315">
        <v>25000</v>
      </c>
    </row>
    <row r="32" spans="1:46" ht="12.75">
      <c r="A32" s="19" t="s">
        <v>111</v>
      </c>
      <c r="B32" s="19">
        <v>9066</v>
      </c>
      <c r="C32" s="19">
        <v>10200</v>
      </c>
      <c r="D32" s="19">
        <v>0</v>
      </c>
      <c r="E32" s="19">
        <f>D32*(1+$J$32)</f>
        <v>0</v>
      </c>
      <c r="F32" s="19">
        <f t="shared" ref="F32:I32" si="6">E32*(1+$J$32)</f>
        <v>0</v>
      </c>
      <c r="G32" s="19">
        <f t="shared" si="6"/>
        <v>0</v>
      </c>
      <c r="H32" s="19">
        <f t="shared" si="6"/>
        <v>0</v>
      </c>
      <c r="I32" s="19">
        <f t="shared" si="6"/>
        <v>0</v>
      </c>
      <c r="J32" s="198"/>
      <c r="K32" s="200"/>
      <c r="L32" s="19"/>
      <c r="M32" s="19"/>
    </row>
    <row r="33" spans="1:18" ht="12.75">
      <c r="A33" s="19" t="s">
        <v>110</v>
      </c>
      <c r="B33" s="19">
        <v>0</v>
      </c>
      <c r="C33" s="19">
        <v>212</v>
      </c>
      <c r="D33" s="19">
        <v>0</v>
      </c>
      <c r="E33" s="19"/>
      <c r="F33" s="19">
        <f t="shared" ref="F33:I33" si="7">E33*(1+$J$33)</f>
        <v>0</v>
      </c>
      <c r="G33" s="19">
        <f t="shared" si="7"/>
        <v>0</v>
      </c>
      <c r="H33" s="19">
        <f t="shared" si="7"/>
        <v>0</v>
      </c>
      <c r="I33" s="19">
        <f t="shared" si="7"/>
        <v>0</v>
      </c>
      <c r="J33" s="198"/>
      <c r="K33" s="200"/>
      <c r="L33" s="19"/>
      <c r="M33" s="19"/>
    </row>
    <row r="34" spans="1:18" ht="15">
      <c r="A34" s="192" t="s">
        <v>94</v>
      </c>
      <c r="B34" s="193">
        <f t="shared" ref="B34:I34" si="8">SUM(B31:B33)</f>
        <v>36096</v>
      </c>
      <c r="C34" s="193">
        <f t="shared" si="8"/>
        <v>47196</v>
      </c>
      <c r="D34" s="193">
        <f t="shared" si="8"/>
        <v>54289</v>
      </c>
      <c r="E34" s="193">
        <f t="shared" si="8"/>
        <v>206164</v>
      </c>
      <c r="F34" s="193">
        <f t="shared" si="8"/>
        <v>210802.69</v>
      </c>
      <c r="G34" s="193">
        <f t="shared" si="8"/>
        <v>215545.75052499998</v>
      </c>
      <c r="H34" s="193">
        <f t="shared" si="8"/>
        <v>220395.52991181248</v>
      </c>
      <c r="I34" s="193">
        <f t="shared" si="8"/>
        <v>225354.42933482825</v>
      </c>
      <c r="J34" s="200"/>
      <c r="K34" s="200"/>
      <c r="L34" s="19"/>
      <c r="M34" s="19"/>
      <c r="N34" s="190"/>
    </row>
    <row r="35" spans="1:18" ht="12.75">
      <c r="A35" s="19"/>
      <c r="B35" s="19"/>
      <c r="C35" s="19"/>
      <c r="D35" s="19"/>
      <c r="E35" s="19"/>
      <c r="F35" s="19"/>
      <c r="G35" s="19"/>
      <c r="H35" s="19"/>
      <c r="I35" s="19"/>
      <c r="J35" s="200"/>
      <c r="K35" s="200"/>
      <c r="L35" s="19"/>
      <c r="M35" s="19"/>
    </row>
    <row r="36" spans="1:18" ht="12.75">
      <c r="A36" s="21" t="s">
        <v>23</v>
      </c>
      <c r="B36" s="19"/>
      <c r="C36" s="19"/>
      <c r="D36" s="19"/>
      <c r="E36" s="19"/>
      <c r="F36" s="19"/>
      <c r="G36" s="19"/>
      <c r="H36" s="19"/>
      <c r="I36" s="19"/>
      <c r="J36" s="200"/>
      <c r="K36" s="200"/>
      <c r="L36" s="19"/>
      <c r="M36" s="19"/>
      <c r="O36" s="195"/>
      <c r="P36" s="195"/>
      <c r="Q36" s="195"/>
      <c r="R36" s="195"/>
    </row>
    <row r="37" spans="1:18" ht="12.75">
      <c r="A37" s="19"/>
      <c r="B37" s="19"/>
      <c r="C37" s="19"/>
      <c r="D37" s="19"/>
      <c r="E37" s="19"/>
      <c r="F37" s="19"/>
      <c r="G37" s="19"/>
      <c r="H37" s="19"/>
      <c r="I37" s="19"/>
      <c r="J37" s="200"/>
      <c r="K37" s="200"/>
      <c r="L37" s="19"/>
      <c r="M37" s="19"/>
      <c r="N37" s="19"/>
      <c r="O37" s="19"/>
      <c r="P37" s="19"/>
      <c r="Q37" s="19"/>
      <c r="R37" s="19"/>
    </row>
    <row r="38" spans="1:18" ht="12.75">
      <c r="A38" s="191" t="s">
        <v>113</v>
      </c>
      <c r="B38" s="19"/>
      <c r="C38" s="19"/>
      <c r="D38" s="19"/>
      <c r="E38" s="19"/>
      <c r="F38" s="19"/>
      <c r="G38" s="19"/>
      <c r="H38" s="19"/>
      <c r="I38" s="19"/>
      <c r="J38" s="200"/>
      <c r="K38" s="200"/>
      <c r="L38" s="19"/>
      <c r="M38" s="19"/>
      <c r="N38" s="19"/>
      <c r="O38" s="19"/>
      <c r="P38" s="19"/>
      <c r="Q38" s="19"/>
      <c r="R38" s="19"/>
    </row>
    <row r="39" spans="1:18" ht="12.75">
      <c r="A39" s="19" t="s">
        <v>269</v>
      </c>
      <c r="B39" s="19">
        <v>48539</v>
      </c>
      <c r="C39" s="19">
        <v>53290</v>
      </c>
      <c r="D39" s="19">
        <v>55694</v>
      </c>
      <c r="E39" s="321">
        <v>206164</v>
      </c>
      <c r="F39" s="19">
        <f>E39*(1+$J$39)</f>
        <v>210287.28</v>
      </c>
      <c r="G39" s="19">
        <f>F39*(1+$J$39)</f>
        <v>214493.02559999999</v>
      </c>
      <c r="H39" s="19">
        <f t="shared" ref="H39:I39" si="9">G39*(1+$J$39)</f>
        <v>218782.88611200001</v>
      </c>
      <c r="I39" s="19">
        <f t="shared" si="9"/>
        <v>223158.54383424</v>
      </c>
      <c r="J39" s="198">
        <v>0.02</v>
      </c>
      <c r="K39" s="200"/>
      <c r="L39" s="19"/>
      <c r="M39" s="19"/>
      <c r="N39" s="19"/>
      <c r="O39" s="19"/>
      <c r="P39" s="19"/>
      <c r="Q39" s="19"/>
      <c r="R39" s="19"/>
    </row>
    <row r="40" spans="1:18" ht="12.75">
      <c r="A40" s="19" t="s">
        <v>114</v>
      </c>
      <c r="B40" s="19">
        <v>0</v>
      </c>
      <c r="C40" s="19">
        <v>0</v>
      </c>
      <c r="D40" s="19">
        <v>0</v>
      </c>
      <c r="E40" s="19">
        <f>D40*(1+$J$40)</f>
        <v>0</v>
      </c>
      <c r="F40" s="19">
        <f t="shared" ref="F40:I40" si="10">E40*(1+$J$40)</f>
        <v>0</v>
      </c>
      <c r="G40" s="19">
        <f t="shared" si="10"/>
        <v>0</v>
      </c>
      <c r="H40" s="19">
        <f t="shared" si="10"/>
        <v>0</v>
      </c>
      <c r="I40" s="19">
        <f t="shared" si="10"/>
        <v>0</v>
      </c>
      <c r="J40" s="198">
        <v>0.01</v>
      </c>
      <c r="K40" s="200"/>
      <c r="L40" s="19"/>
      <c r="M40" s="19"/>
      <c r="N40" s="19"/>
      <c r="O40" s="19"/>
      <c r="P40" s="19"/>
      <c r="Q40" s="19"/>
      <c r="R40" s="19"/>
    </row>
    <row r="41" spans="1:18" ht="12.75">
      <c r="A41" s="19" t="s">
        <v>270</v>
      </c>
      <c r="B41" s="19">
        <v>0</v>
      </c>
      <c r="C41" s="19">
        <v>0</v>
      </c>
      <c r="D41" s="19">
        <v>0</v>
      </c>
      <c r="E41" s="19"/>
      <c r="F41" s="19">
        <f t="shared" ref="F41:I41" si="11">E41*(1+$J$41)</f>
        <v>0</v>
      </c>
      <c r="G41" s="19">
        <f t="shared" si="11"/>
        <v>0</v>
      </c>
      <c r="H41" s="19">
        <f t="shared" si="11"/>
        <v>0</v>
      </c>
      <c r="I41" s="19">
        <f t="shared" si="11"/>
        <v>0</v>
      </c>
      <c r="J41" s="198">
        <v>0</v>
      </c>
      <c r="K41" s="200"/>
      <c r="L41" s="19"/>
      <c r="M41" s="19"/>
      <c r="N41" s="19"/>
      <c r="O41" s="19"/>
      <c r="P41" s="19"/>
      <c r="Q41" s="19"/>
      <c r="R41" s="19"/>
    </row>
    <row r="42" spans="1:18" ht="12.75">
      <c r="A42" s="192" t="s">
        <v>94</v>
      </c>
      <c r="B42" s="193">
        <f t="shared" ref="B42:I42" si="12">SUM(B39:B41)</f>
        <v>48539</v>
      </c>
      <c r="C42" s="193">
        <f t="shared" si="12"/>
        <v>53290</v>
      </c>
      <c r="D42" s="193">
        <f t="shared" si="12"/>
        <v>55694</v>
      </c>
      <c r="E42" s="193">
        <f t="shared" si="12"/>
        <v>206164</v>
      </c>
      <c r="F42" s="193">
        <f t="shared" si="12"/>
        <v>210287.28</v>
      </c>
      <c r="G42" s="193">
        <f t="shared" si="12"/>
        <v>214493.02559999999</v>
      </c>
      <c r="H42" s="193">
        <f t="shared" si="12"/>
        <v>218782.88611200001</v>
      </c>
      <c r="I42" s="193">
        <f t="shared" si="12"/>
        <v>223158.54383424</v>
      </c>
      <c r="J42" s="200"/>
      <c r="K42" s="200"/>
      <c r="L42" s="19"/>
      <c r="M42" s="19"/>
      <c r="N42" s="19"/>
      <c r="O42" s="19"/>
      <c r="P42" s="19"/>
      <c r="Q42" s="19"/>
      <c r="R42" s="19"/>
    </row>
    <row r="43" spans="1:18" ht="12.75">
      <c r="A43" s="19"/>
      <c r="B43" s="19"/>
      <c r="C43" s="19"/>
      <c r="D43" s="19"/>
      <c r="E43" s="19"/>
      <c r="F43" s="19"/>
      <c r="G43" s="19"/>
      <c r="H43" s="19"/>
      <c r="I43" s="19"/>
      <c r="J43" s="200"/>
      <c r="K43" s="200"/>
      <c r="L43" s="19"/>
      <c r="M43" s="19"/>
      <c r="N43" s="19"/>
      <c r="O43" s="19"/>
      <c r="P43" s="19"/>
      <c r="Q43" s="19"/>
      <c r="R43" s="19"/>
    </row>
    <row r="44" spans="1:18" ht="12.75">
      <c r="A44" s="192" t="s">
        <v>271</v>
      </c>
      <c r="B44" s="193">
        <f>B34-B42</f>
        <v>-12443</v>
      </c>
      <c r="C44" s="193">
        <f t="shared" ref="C44:I44" si="13">C34-C42</f>
        <v>-6094</v>
      </c>
      <c r="D44" s="193">
        <f t="shared" si="13"/>
        <v>-1405</v>
      </c>
      <c r="E44" s="193">
        <f t="shared" si="13"/>
        <v>0</v>
      </c>
      <c r="F44" s="193">
        <f t="shared" si="13"/>
        <v>515.41000000000349</v>
      </c>
      <c r="G44" s="193">
        <f t="shared" si="13"/>
        <v>1052.7249249999877</v>
      </c>
      <c r="H44" s="193">
        <f t="shared" si="13"/>
        <v>1612.6437998124748</v>
      </c>
      <c r="I44" s="193">
        <f t="shared" si="13"/>
        <v>2195.8855005882506</v>
      </c>
      <c r="J44" s="200"/>
      <c r="K44" s="200"/>
      <c r="L44" s="19"/>
      <c r="M44" s="19"/>
      <c r="N44" s="19"/>
      <c r="O44" s="19"/>
      <c r="P44" s="19"/>
      <c r="Q44" s="19"/>
      <c r="R44" s="19"/>
    </row>
    <row r="45" spans="1:18" ht="12.75">
      <c r="A45" s="191"/>
      <c r="B45" s="19"/>
      <c r="C45" s="19"/>
      <c r="D45" s="19"/>
      <c r="E45" s="19"/>
      <c r="F45" s="19"/>
      <c r="G45" s="19"/>
      <c r="H45" s="19"/>
      <c r="I45" s="19"/>
      <c r="J45" s="200"/>
      <c r="K45" s="200"/>
      <c r="L45" s="19"/>
      <c r="M45" s="19"/>
      <c r="N45" s="19"/>
      <c r="O45" s="19"/>
      <c r="P45" s="19"/>
      <c r="Q45" s="19"/>
      <c r="R45" s="19"/>
    </row>
    <row r="46" spans="1:18" ht="12.75">
      <c r="A46" s="19"/>
      <c r="B46" s="19"/>
      <c r="C46" s="19"/>
      <c r="D46" s="19"/>
      <c r="E46" s="19"/>
      <c r="F46" s="19"/>
      <c r="G46" s="19"/>
      <c r="H46" s="19"/>
      <c r="I46" s="19"/>
      <c r="J46" s="200"/>
      <c r="K46" s="200"/>
      <c r="L46" s="19"/>
      <c r="M46" s="19"/>
    </row>
    <row r="47" spans="1:18" ht="15">
      <c r="A47" s="190"/>
      <c r="B47" s="19"/>
      <c r="C47" s="19"/>
      <c r="D47" s="19"/>
      <c r="E47" s="19"/>
      <c r="F47" s="19"/>
      <c r="G47" s="19"/>
      <c r="H47" s="19"/>
      <c r="I47" s="19"/>
      <c r="J47" s="200"/>
      <c r="K47" s="200"/>
      <c r="L47" s="19"/>
      <c r="M47" s="19"/>
    </row>
    <row r="48" spans="1:18" ht="15">
      <c r="A48" s="190" t="s">
        <v>513</v>
      </c>
      <c r="J48" s="200"/>
      <c r="K48" s="200"/>
      <c r="L48" s="19"/>
      <c r="M48" s="19"/>
    </row>
    <row r="49" spans="1:13" ht="15">
      <c r="A49" s="190"/>
      <c r="J49" s="200"/>
      <c r="K49" s="200"/>
      <c r="L49" s="19"/>
      <c r="M49" s="19"/>
    </row>
    <row r="50" spans="1:13" ht="12.75">
      <c r="A50" s="19" t="s">
        <v>347</v>
      </c>
      <c r="J50" s="200"/>
      <c r="K50" s="200"/>
      <c r="L50" s="19"/>
      <c r="M50" s="19"/>
    </row>
    <row r="51" spans="1:13" ht="12.75">
      <c r="A51" s="19"/>
      <c r="B51" s="37" t="s">
        <v>20</v>
      </c>
      <c r="C51" s="37" t="s">
        <v>85</v>
      </c>
      <c r="D51" s="37" t="s">
        <v>20</v>
      </c>
      <c r="E51" s="37" t="s">
        <v>85</v>
      </c>
      <c r="F51" s="37" t="s">
        <v>20</v>
      </c>
      <c r="G51" s="37" t="s">
        <v>85</v>
      </c>
      <c r="H51" s="37" t="s">
        <v>20</v>
      </c>
      <c r="I51" s="37" t="s">
        <v>85</v>
      </c>
      <c r="J51" s="200"/>
      <c r="K51" s="200"/>
      <c r="L51" s="19"/>
      <c r="M51" s="19"/>
    </row>
    <row r="52" spans="1:13" ht="12.75">
      <c r="A52" s="21"/>
      <c r="B52" s="23" t="s">
        <v>7</v>
      </c>
      <c r="C52" s="23" t="s">
        <v>7</v>
      </c>
      <c r="D52" s="23" t="s">
        <v>8</v>
      </c>
      <c r="E52" s="23" t="s">
        <v>8</v>
      </c>
      <c r="F52" s="23" t="s">
        <v>9</v>
      </c>
      <c r="G52" s="23" t="s">
        <v>9</v>
      </c>
      <c r="H52" s="23" t="s">
        <v>10</v>
      </c>
      <c r="I52" s="23" t="s">
        <v>10</v>
      </c>
      <c r="J52" s="200"/>
      <c r="K52" s="200"/>
      <c r="L52" s="19"/>
      <c r="M52" s="19"/>
    </row>
    <row r="53" spans="1:13" ht="12.75">
      <c r="A53" s="19" t="s">
        <v>351</v>
      </c>
      <c r="B53" s="226">
        <v>194522</v>
      </c>
      <c r="C53" s="226">
        <v>206054</v>
      </c>
      <c r="D53" s="226">
        <v>352091</v>
      </c>
      <c r="E53" s="226">
        <v>415437</v>
      </c>
      <c r="F53" s="226">
        <v>415000</v>
      </c>
      <c r="G53" s="226">
        <v>460865</v>
      </c>
      <c r="H53" s="226">
        <v>408509</v>
      </c>
      <c r="I53" s="226"/>
      <c r="J53" s="200"/>
      <c r="K53" s="200"/>
      <c r="L53" s="19"/>
      <c r="M53" s="19"/>
    </row>
    <row r="54" spans="1:13" ht="12.75">
      <c r="A54" s="19" t="s">
        <v>348</v>
      </c>
      <c r="B54" s="19">
        <v>1078000</v>
      </c>
      <c r="C54" s="19">
        <v>953506</v>
      </c>
      <c r="D54" s="19">
        <v>1629288</v>
      </c>
      <c r="E54" s="19">
        <v>1598066</v>
      </c>
      <c r="F54" s="19">
        <v>1615727</v>
      </c>
      <c r="G54" s="19">
        <v>1575573</v>
      </c>
      <c r="H54" s="19">
        <v>1770000</v>
      </c>
      <c r="I54" s="19"/>
      <c r="J54" s="200"/>
      <c r="K54" s="200"/>
      <c r="L54" s="19"/>
      <c r="M54" s="19"/>
    </row>
    <row r="55" spans="1:13" ht="12.75">
      <c r="A55" s="19" t="s">
        <v>349</v>
      </c>
      <c r="B55" s="19">
        <v>325000</v>
      </c>
      <c r="C55" s="19">
        <v>263099</v>
      </c>
      <c r="D55" s="19">
        <v>260000</v>
      </c>
      <c r="E55" s="19">
        <v>211265</v>
      </c>
      <c r="F55" s="19">
        <v>200000</v>
      </c>
      <c r="G55" s="19">
        <v>53328</v>
      </c>
      <c r="H55" s="19">
        <v>50000</v>
      </c>
      <c r="I55" s="19"/>
      <c r="J55" s="200"/>
      <c r="K55" s="200"/>
      <c r="L55" s="19"/>
      <c r="M55" s="19"/>
    </row>
    <row r="56" spans="1:13" ht="12.75">
      <c r="A56" s="19" t="s">
        <v>350</v>
      </c>
      <c r="B56" s="19">
        <v>150000</v>
      </c>
      <c r="C56" s="19">
        <v>79691</v>
      </c>
      <c r="D56" s="19">
        <v>0</v>
      </c>
      <c r="E56" s="19">
        <v>0</v>
      </c>
      <c r="F56" s="19">
        <v>0</v>
      </c>
      <c r="G56" s="19">
        <v>0</v>
      </c>
      <c r="H56" s="19"/>
      <c r="I56" s="19"/>
      <c r="J56" s="200"/>
      <c r="K56" s="200"/>
      <c r="L56" s="19"/>
      <c r="M56" s="19"/>
    </row>
    <row r="57" spans="1:13" ht="12.75">
      <c r="A57" s="19"/>
      <c r="B57" s="19"/>
      <c r="C57" s="19"/>
      <c r="D57" s="19"/>
      <c r="E57" s="19"/>
      <c r="F57" s="19"/>
      <c r="G57" s="19"/>
      <c r="H57" s="19"/>
      <c r="I57" s="19"/>
      <c r="J57" s="200"/>
      <c r="K57" s="200"/>
      <c r="L57" s="19"/>
      <c r="M57" s="19"/>
    </row>
    <row r="58" spans="1:13" ht="12.75">
      <c r="A58" s="19" t="s">
        <v>94</v>
      </c>
      <c r="B58" s="19">
        <f>SUM(B53:B57)</f>
        <v>1747522</v>
      </c>
      <c r="C58" s="19">
        <f t="shared" ref="C58:H58" si="14">SUM(C53:C57)</f>
        <v>1502350</v>
      </c>
      <c r="D58" s="19">
        <f t="shared" si="14"/>
        <v>2241379</v>
      </c>
      <c r="E58" s="19">
        <f t="shared" si="14"/>
        <v>2224768</v>
      </c>
      <c r="F58" s="19">
        <f t="shared" si="14"/>
        <v>2230727</v>
      </c>
      <c r="G58" s="19">
        <f t="shared" si="14"/>
        <v>2089766</v>
      </c>
      <c r="H58" s="19">
        <f t="shared" si="14"/>
        <v>2228509</v>
      </c>
      <c r="I58" s="19"/>
      <c r="J58" s="200"/>
      <c r="K58" s="200"/>
      <c r="L58" s="19"/>
      <c r="M58" s="19"/>
    </row>
    <row r="59" spans="1:13" ht="12.75">
      <c r="A59" s="19"/>
      <c r="B59" s="19"/>
      <c r="C59" s="19"/>
      <c r="D59" s="19"/>
      <c r="E59" s="19"/>
      <c r="F59" s="19"/>
      <c r="G59" s="19"/>
      <c r="H59" s="19"/>
      <c r="I59" s="19"/>
      <c r="J59" s="200"/>
      <c r="K59" s="200"/>
      <c r="L59" s="19"/>
      <c r="M59" s="19"/>
    </row>
    <row r="60" spans="1:13" ht="15">
      <c r="A60" s="190"/>
      <c r="B60" s="19"/>
      <c r="C60" s="19"/>
      <c r="D60" s="19"/>
      <c r="E60" s="19"/>
      <c r="F60" s="19"/>
      <c r="G60" s="19"/>
      <c r="H60" s="19"/>
      <c r="I60" s="19"/>
      <c r="J60" s="200"/>
      <c r="K60" s="200"/>
      <c r="L60" s="19"/>
      <c r="M60" s="19"/>
    </row>
    <row r="61" spans="1:13" ht="12.75">
      <c r="A61" s="19"/>
      <c r="J61" s="200"/>
      <c r="K61" s="200"/>
      <c r="L61" s="19"/>
      <c r="M61" s="19"/>
    </row>
    <row r="62" spans="1:13" ht="12.75">
      <c r="A62" s="21"/>
      <c r="B62" s="19"/>
      <c r="C62" s="19"/>
      <c r="D62" s="19"/>
      <c r="E62" s="19"/>
      <c r="F62" s="19"/>
      <c r="G62" s="19"/>
      <c r="H62" s="19"/>
      <c r="I62" s="19"/>
      <c r="J62" s="200"/>
      <c r="K62" s="200"/>
      <c r="L62" s="19"/>
      <c r="M62" s="19"/>
    </row>
    <row r="63" spans="1:13" ht="12.75">
      <c r="A63" s="19"/>
      <c r="B63" s="23"/>
      <c r="C63" s="23"/>
      <c r="D63" s="23"/>
      <c r="E63" s="23"/>
      <c r="F63" s="23"/>
      <c r="G63" s="23"/>
      <c r="H63" s="23"/>
      <c r="I63" s="23"/>
      <c r="J63" s="200"/>
      <c r="K63" s="200"/>
      <c r="L63" s="19"/>
      <c r="M63" s="19"/>
    </row>
    <row r="64" spans="1:13" ht="15">
      <c r="A64" s="190"/>
      <c r="B64" s="19"/>
      <c r="C64" s="19"/>
      <c r="D64" s="19"/>
      <c r="E64" s="19"/>
      <c r="F64" s="19"/>
      <c r="G64" s="19"/>
      <c r="H64" s="19"/>
      <c r="I64" s="19"/>
      <c r="J64" s="200"/>
      <c r="K64" s="200"/>
      <c r="L64" s="19"/>
      <c r="M64" s="19"/>
    </row>
    <row r="65" spans="1:13" ht="12.75">
      <c r="A65" s="19"/>
      <c r="B65" s="19"/>
      <c r="C65" s="19"/>
      <c r="D65" s="19"/>
      <c r="E65" s="19"/>
      <c r="F65" s="19"/>
      <c r="G65" s="19"/>
      <c r="H65" s="19"/>
      <c r="I65" s="19"/>
      <c r="J65" s="200"/>
      <c r="K65" s="200"/>
      <c r="L65" s="19"/>
      <c r="M65" s="19"/>
    </row>
    <row r="66" spans="1:13" ht="12.75">
      <c r="A66" s="21"/>
      <c r="B66" s="19"/>
      <c r="C66" s="19"/>
      <c r="D66" s="19"/>
      <c r="E66" s="19"/>
      <c r="F66" s="19"/>
      <c r="G66" s="19"/>
      <c r="H66" s="19"/>
      <c r="I66" s="19"/>
      <c r="J66" s="200"/>
      <c r="K66" s="200"/>
      <c r="L66" s="19"/>
      <c r="M66" s="19"/>
    </row>
    <row r="67" spans="1:13" ht="12.75">
      <c r="A67" s="19"/>
      <c r="B67" s="23"/>
      <c r="C67" s="23"/>
      <c r="D67" s="23"/>
      <c r="E67" s="23"/>
      <c r="F67" s="23"/>
      <c r="G67" s="23"/>
      <c r="H67" s="23"/>
      <c r="I67" s="23"/>
      <c r="J67" s="200"/>
      <c r="K67" s="200"/>
      <c r="L67" s="19"/>
      <c r="M67" s="19"/>
    </row>
    <row r="68" spans="1:13" ht="12.75">
      <c r="A68" s="19"/>
      <c r="B68" s="19"/>
      <c r="C68" s="19"/>
      <c r="D68" s="19"/>
      <c r="E68" s="19"/>
      <c r="F68" s="19"/>
      <c r="G68" s="19"/>
      <c r="H68" s="19"/>
      <c r="I68" s="19"/>
      <c r="J68" s="200"/>
      <c r="K68" s="200"/>
      <c r="L68" s="19"/>
      <c r="M68" s="19"/>
    </row>
    <row r="69" spans="1:13" ht="15">
      <c r="A69" s="190"/>
      <c r="B69" s="19"/>
      <c r="C69" s="19"/>
      <c r="D69" s="19"/>
      <c r="E69" s="19"/>
      <c r="F69" s="19"/>
      <c r="G69" s="19"/>
      <c r="H69" s="19"/>
      <c r="I69" s="19"/>
      <c r="J69" s="200"/>
      <c r="K69" s="200"/>
      <c r="L69" s="19"/>
      <c r="M69" s="19"/>
    </row>
    <row r="70" spans="1:13" ht="12.75">
      <c r="A70" s="19"/>
      <c r="J70" s="200"/>
      <c r="K70" s="200"/>
      <c r="L70" s="19"/>
      <c r="M70" s="19"/>
    </row>
    <row r="71" spans="1:13" ht="12.75">
      <c r="A71" s="21"/>
      <c r="B71" s="19"/>
      <c r="C71" s="19"/>
      <c r="D71" s="19"/>
      <c r="E71" s="19"/>
      <c r="F71" s="19"/>
      <c r="G71" s="19"/>
      <c r="H71" s="19"/>
      <c r="I71" s="19"/>
      <c r="J71" s="200"/>
      <c r="K71" s="200"/>
      <c r="L71" s="19"/>
      <c r="M71" s="19"/>
    </row>
    <row r="72" spans="1:13" ht="12.75">
      <c r="A72" s="19"/>
      <c r="B72" s="23"/>
      <c r="C72" s="23"/>
      <c r="D72" s="23"/>
      <c r="E72" s="23"/>
      <c r="F72" s="23"/>
      <c r="G72" s="23"/>
      <c r="H72" s="23"/>
      <c r="I72" s="23"/>
      <c r="J72" s="200"/>
      <c r="K72" s="200"/>
      <c r="L72" s="19"/>
      <c r="M72" s="19"/>
    </row>
    <row r="73" spans="1:13" ht="12.75">
      <c r="A73" s="21"/>
      <c r="B73" s="19"/>
      <c r="C73" s="19"/>
      <c r="D73" s="19"/>
      <c r="E73" s="19"/>
      <c r="F73" s="19"/>
      <c r="G73" s="19"/>
      <c r="H73" s="19"/>
      <c r="I73" s="19"/>
      <c r="J73" s="200"/>
      <c r="K73" s="200"/>
      <c r="L73" s="19"/>
      <c r="M73" s="19"/>
    </row>
    <row r="74" spans="1:13" ht="12.75">
      <c r="A74" s="19"/>
      <c r="B74" s="19"/>
      <c r="C74" s="19"/>
      <c r="D74" s="19"/>
      <c r="E74" s="19"/>
      <c r="F74" s="19"/>
      <c r="G74" s="19"/>
      <c r="H74" s="19"/>
      <c r="I74" s="19"/>
      <c r="J74" s="200"/>
      <c r="K74" s="200"/>
      <c r="L74" s="19"/>
      <c r="M74" s="19"/>
    </row>
    <row r="75" spans="1:13" ht="12.75">
      <c r="A75" s="191"/>
      <c r="B75" s="19"/>
      <c r="C75" s="19"/>
      <c r="D75" s="19"/>
      <c r="E75" s="19"/>
      <c r="F75" s="19"/>
      <c r="G75" s="19"/>
      <c r="H75" s="19"/>
      <c r="I75" s="19"/>
      <c r="J75" s="200"/>
      <c r="K75" s="200"/>
      <c r="L75" s="19"/>
      <c r="M75" s="19"/>
    </row>
    <row r="76" spans="1:13" ht="12.75">
      <c r="A76" s="19"/>
      <c r="B76" s="19"/>
      <c r="C76" s="19"/>
      <c r="D76" s="19"/>
      <c r="E76" s="19"/>
      <c r="F76" s="19"/>
      <c r="G76" s="19"/>
      <c r="H76" s="19"/>
      <c r="I76" s="19"/>
      <c r="J76" s="200"/>
      <c r="K76" s="200"/>
      <c r="L76" s="19"/>
      <c r="M76" s="19"/>
    </row>
    <row r="77" spans="1:13" ht="15">
      <c r="A77" s="190"/>
      <c r="B77" s="19"/>
      <c r="C77" s="19"/>
      <c r="D77" s="19"/>
      <c r="E77" s="19"/>
      <c r="F77" s="19"/>
      <c r="G77" s="19"/>
      <c r="H77" s="19"/>
      <c r="I77" s="19"/>
      <c r="J77" s="200"/>
      <c r="K77" s="200"/>
      <c r="L77" s="19"/>
      <c r="M77" s="19"/>
    </row>
    <row r="78" spans="1:13" ht="12.75">
      <c r="A78" s="19"/>
      <c r="J78" s="200"/>
      <c r="K78" s="200"/>
      <c r="L78" s="19"/>
      <c r="M78" s="19"/>
    </row>
    <row r="79" spans="1:13" ht="12.75">
      <c r="A79" s="21"/>
      <c r="B79" s="19"/>
      <c r="C79" s="19"/>
      <c r="D79" s="19"/>
      <c r="E79" s="19"/>
      <c r="F79" s="19"/>
      <c r="G79" s="19"/>
      <c r="H79" s="19"/>
      <c r="I79" s="19"/>
      <c r="J79" s="200"/>
      <c r="K79" s="200"/>
      <c r="L79" s="19"/>
      <c r="M79" s="19"/>
    </row>
    <row r="80" spans="1:13" ht="12.75">
      <c r="A80" s="19"/>
      <c r="B80" s="23"/>
      <c r="C80" s="23"/>
      <c r="D80" s="23"/>
      <c r="E80" s="23"/>
      <c r="F80" s="23"/>
      <c r="G80" s="23"/>
      <c r="H80" s="23"/>
      <c r="I80" s="23"/>
      <c r="J80" s="200"/>
      <c r="K80" s="200"/>
      <c r="L80" s="19"/>
      <c r="M80" s="19"/>
    </row>
    <row r="81" spans="1:13" ht="12.75">
      <c r="A81" s="19"/>
      <c r="B81" s="19"/>
      <c r="C81" s="19"/>
      <c r="D81" s="19"/>
      <c r="E81" s="19"/>
      <c r="F81" s="19"/>
      <c r="G81" s="19"/>
      <c r="H81" s="19"/>
      <c r="I81" s="19"/>
      <c r="J81" s="200"/>
      <c r="K81" s="200"/>
      <c r="L81" s="19"/>
      <c r="M81" s="19"/>
    </row>
    <row r="82" spans="1:13" ht="15">
      <c r="A82" s="190"/>
      <c r="B82" s="19"/>
      <c r="C82" s="19"/>
      <c r="D82" s="19"/>
      <c r="E82" s="19"/>
      <c r="F82" s="19"/>
      <c r="G82" s="19"/>
      <c r="H82" s="19"/>
      <c r="I82" s="19"/>
      <c r="J82" s="200"/>
      <c r="K82" s="200"/>
      <c r="L82" s="19"/>
      <c r="M82" s="19"/>
    </row>
    <row r="83" spans="1:13" ht="12.75">
      <c r="A83" s="19"/>
      <c r="J83" s="200"/>
      <c r="K83" s="200"/>
      <c r="L83" s="19"/>
      <c r="M83" s="19"/>
    </row>
    <row r="84" spans="1:13" ht="12.75">
      <c r="A84" s="21"/>
      <c r="B84" s="19"/>
      <c r="C84" s="19"/>
      <c r="D84" s="19"/>
      <c r="E84" s="19"/>
      <c r="F84" s="19"/>
      <c r="G84" s="19"/>
      <c r="H84" s="19"/>
      <c r="I84" s="19"/>
      <c r="J84" s="200"/>
      <c r="K84" s="200"/>
      <c r="L84" s="19"/>
      <c r="M84" s="19"/>
    </row>
    <row r="85" spans="1:13" ht="12.75">
      <c r="A85" s="19"/>
      <c r="B85" s="23"/>
      <c r="C85" s="23"/>
      <c r="D85" s="23"/>
      <c r="E85" s="23"/>
      <c r="F85" s="23"/>
      <c r="G85" s="23"/>
      <c r="H85" s="23"/>
      <c r="I85" s="23"/>
      <c r="J85" s="200"/>
      <c r="K85" s="200"/>
      <c r="L85" s="19"/>
      <c r="M85" s="19"/>
    </row>
    <row r="86" spans="1:13" ht="12.75">
      <c r="A86" s="19"/>
      <c r="B86" s="19"/>
      <c r="C86" s="19"/>
      <c r="D86" s="19"/>
      <c r="E86" s="19"/>
      <c r="F86" s="19"/>
      <c r="G86" s="19"/>
      <c r="H86" s="19"/>
      <c r="I86" s="19"/>
      <c r="J86" s="200"/>
      <c r="K86" s="200"/>
      <c r="L86" s="19"/>
      <c r="M86" s="19"/>
    </row>
    <row r="87" spans="1:13" ht="15">
      <c r="A87" s="190"/>
      <c r="B87" s="19"/>
      <c r="C87" s="19"/>
      <c r="D87" s="19"/>
      <c r="E87" s="19"/>
      <c r="F87" s="19"/>
      <c r="G87" s="19"/>
      <c r="H87" s="19"/>
      <c r="I87" s="19"/>
      <c r="J87" s="200"/>
      <c r="K87" s="200"/>
      <c r="L87" s="19"/>
      <c r="M87" s="19"/>
    </row>
    <row r="88" spans="1:13" ht="12.75">
      <c r="A88" s="19"/>
      <c r="J88" s="200"/>
      <c r="K88" s="200"/>
    </row>
    <row r="89" spans="1:13" ht="12.75">
      <c r="A89" s="21"/>
      <c r="B89" s="19"/>
      <c r="C89" s="19"/>
      <c r="D89" s="19"/>
      <c r="E89" s="19"/>
      <c r="F89" s="19"/>
      <c r="G89" s="19"/>
      <c r="H89" s="19"/>
      <c r="I89" s="19"/>
      <c r="J89" s="200"/>
      <c r="K89" s="200"/>
    </row>
    <row r="90" spans="1:13" ht="12.75">
      <c r="A90" s="19"/>
      <c r="B90" s="23"/>
      <c r="C90" s="23"/>
      <c r="D90" s="23"/>
      <c r="E90" s="23"/>
      <c r="F90" s="23"/>
      <c r="G90" s="23"/>
      <c r="H90" s="23"/>
      <c r="I90" s="23"/>
      <c r="J90" s="200"/>
      <c r="K90" s="200"/>
    </row>
    <row r="92" spans="1:13" ht="12.75">
      <c r="A92" s="19"/>
      <c r="B92" s="19"/>
      <c r="C92" s="19"/>
      <c r="D92" s="19"/>
      <c r="E92" s="19"/>
      <c r="F92" s="19"/>
      <c r="G92" s="19"/>
      <c r="H92" s="19"/>
      <c r="I92" s="19"/>
    </row>
    <row r="93" spans="1:13" ht="12.75">
      <c r="A93" s="19"/>
      <c r="B93" s="19"/>
      <c r="C93" s="19"/>
      <c r="D93" s="19"/>
      <c r="E93" s="19"/>
      <c r="F93" s="19"/>
      <c r="G93" s="19"/>
      <c r="H93" s="19"/>
      <c r="I93" s="19"/>
    </row>
    <row r="95" spans="1:13">
      <c r="B95" s="316"/>
      <c r="C95" s="316"/>
      <c r="D95" s="316"/>
      <c r="E95" s="316"/>
      <c r="F95" s="316"/>
      <c r="G95" s="316"/>
      <c r="H95" s="316"/>
      <c r="I95" s="316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56"/>
  <sheetViews>
    <sheetView zoomScaleNormal="100" workbookViewId="0">
      <pane ySplit="4" topLeftCell="A5" activePane="bottomLeft" state="frozen"/>
      <selection pane="bottomLeft"/>
    </sheetView>
  </sheetViews>
  <sheetFormatPr defaultColWidth="13.5" defaultRowHeight="11.25"/>
  <cols>
    <col min="1" max="1" width="49" style="3" customWidth="1"/>
    <col min="2" max="9" width="14" style="3" customWidth="1"/>
    <col min="10" max="10" width="1.83203125" style="11" customWidth="1"/>
    <col min="11" max="11" width="23.1640625" style="3" customWidth="1"/>
    <col min="12" max="12" width="46.6640625" style="136" customWidth="1"/>
    <col min="13" max="238" width="13.5" style="3" customWidth="1"/>
    <col min="239" max="16384" width="13.5" style="3"/>
  </cols>
  <sheetData>
    <row r="1" spans="1:36" customFormat="1" ht="18">
      <c r="A1" s="121" t="s">
        <v>221</v>
      </c>
      <c r="B1" s="121"/>
      <c r="D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36" ht="14.25" customHeight="1" thickBot="1">
      <c r="A2" s="26"/>
      <c r="B2" s="26"/>
    </row>
    <row r="3" spans="1:36" ht="15.75">
      <c r="A3" s="135" t="s">
        <v>35</v>
      </c>
      <c r="B3" s="123" t="s">
        <v>8</v>
      </c>
      <c r="C3" s="123" t="s">
        <v>9</v>
      </c>
      <c r="D3" s="123" t="s">
        <v>10</v>
      </c>
      <c r="E3" s="123" t="s">
        <v>47</v>
      </c>
      <c r="F3" s="123" t="s">
        <v>83</v>
      </c>
      <c r="G3" s="123" t="s">
        <v>84</v>
      </c>
      <c r="H3" s="123" t="s">
        <v>124</v>
      </c>
      <c r="I3" s="123" t="s">
        <v>175</v>
      </c>
      <c r="J3" s="124"/>
      <c r="K3" s="125" t="s">
        <v>21</v>
      </c>
      <c r="L3" s="137"/>
    </row>
    <row r="4" spans="1:36" ht="16.5" thickBot="1">
      <c r="A4" s="134" t="s">
        <v>186</v>
      </c>
      <c r="B4" s="126" t="s">
        <v>85</v>
      </c>
      <c r="C4" s="126" t="s">
        <v>85</v>
      </c>
      <c r="D4" s="126" t="s">
        <v>20</v>
      </c>
      <c r="E4" s="126" t="s">
        <v>6</v>
      </c>
      <c r="F4" s="126" t="s">
        <v>6</v>
      </c>
      <c r="G4" s="126" t="s">
        <v>6</v>
      </c>
      <c r="H4" s="126" t="s">
        <v>6</v>
      </c>
      <c r="I4" s="126" t="s">
        <v>6</v>
      </c>
      <c r="J4" s="127"/>
      <c r="K4" s="128" t="s">
        <v>30</v>
      </c>
      <c r="L4" s="138" t="s">
        <v>64</v>
      </c>
    </row>
    <row r="5" spans="1:36" ht="15.75">
      <c r="A5" s="53" t="s">
        <v>31</v>
      </c>
      <c r="B5" s="44"/>
      <c r="C5" s="54"/>
      <c r="D5" s="44"/>
      <c r="E5" s="44"/>
      <c r="F5" s="44"/>
      <c r="G5" s="44"/>
      <c r="H5" s="44"/>
      <c r="I5" s="4"/>
      <c r="J5" s="5"/>
      <c r="K5" s="54"/>
      <c r="L5" s="139"/>
    </row>
    <row r="6" spans="1:36" ht="12.75">
      <c r="A6" s="173" t="s">
        <v>222</v>
      </c>
      <c r="B6" s="44">
        <v>1800</v>
      </c>
      <c r="C6" s="44">
        <v>4038</v>
      </c>
      <c r="D6" s="44">
        <v>2090</v>
      </c>
      <c r="E6" s="320">
        <v>2140</v>
      </c>
      <c r="F6" s="44">
        <f>E6*(1+$K$6)</f>
        <v>2140</v>
      </c>
      <c r="G6" s="44">
        <f>F6*(1+$K$6)</f>
        <v>2140</v>
      </c>
      <c r="H6" s="44">
        <f>G6*(1+$K$6)</f>
        <v>2140</v>
      </c>
      <c r="I6" s="44">
        <f>H6*(1+$K$6)</f>
        <v>2140</v>
      </c>
      <c r="J6" s="5"/>
      <c r="K6" s="56">
        <v>0</v>
      </c>
      <c r="L6" s="139" t="s">
        <v>123</v>
      </c>
    </row>
    <row r="7" spans="1:36" ht="12.75">
      <c r="A7" s="173" t="s">
        <v>136</v>
      </c>
      <c r="B7" s="44"/>
      <c r="C7" s="44"/>
      <c r="D7" s="44"/>
      <c r="E7" s="44"/>
      <c r="F7" s="44"/>
      <c r="G7" s="44"/>
      <c r="H7" s="44"/>
      <c r="I7" s="44"/>
      <c r="J7" s="5"/>
      <c r="K7" s="56">
        <v>0</v>
      </c>
      <c r="L7" s="66"/>
    </row>
    <row r="8" spans="1:36" ht="12.75">
      <c r="A8" s="55" t="s">
        <v>87</v>
      </c>
      <c r="B8" s="44">
        <v>161134</v>
      </c>
      <c r="C8" s="44">
        <f>114221+44603+6635+307+900+600</f>
        <v>167266</v>
      </c>
      <c r="D8" s="44">
        <v>175314</v>
      </c>
      <c r="E8" s="320">
        <f>177821</f>
        <v>177821</v>
      </c>
      <c r="F8" s="44">
        <f>E8*(1+$K$8)</f>
        <v>177821</v>
      </c>
      <c r="G8" s="44">
        <f>F8*(1+$K$8)</f>
        <v>177821</v>
      </c>
      <c r="H8" s="44">
        <f>G8*(1+$K$8)</f>
        <v>177821</v>
      </c>
      <c r="I8" s="44">
        <f>H8*(1+$K$8)</f>
        <v>177821</v>
      </c>
      <c r="J8" s="5"/>
      <c r="K8" s="56"/>
      <c r="L8" s="66" t="s">
        <v>444</v>
      </c>
    </row>
    <row r="9" spans="1:36" ht="12.75">
      <c r="A9" s="55" t="s">
        <v>88</v>
      </c>
      <c r="B9" s="44">
        <v>11356</v>
      </c>
      <c r="C9" s="44">
        <f>180985-C8</f>
        <v>13719</v>
      </c>
      <c r="D9" s="44">
        <v>16700</v>
      </c>
      <c r="E9" s="44">
        <v>17150</v>
      </c>
      <c r="F9" s="44">
        <f>E9*(1+$K$9)</f>
        <v>17321.5</v>
      </c>
      <c r="G9" s="44">
        <f>F9*(1+$K$9)</f>
        <v>17494.715</v>
      </c>
      <c r="H9" s="44">
        <f>G9*(1+$K$9)</f>
        <v>17669.66215</v>
      </c>
      <c r="I9" s="44">
        <f>H9*(1+$K$9)</f>
        <v>17846.358771499999</v>
      </c>
      <c r="J9" s="5"/>
      <c r="K9" s="56">
        <v>0.01</v>
      </c>
      <c r="L9" s="66"/>
    </row>
    <row r="10" spans="1:36" ht="12.75">
      <c r="A10" s="173" t="s">
        <v>86</v>
      </c>
      <c r="B10" s="44">
        <f t="shared" ref="B10:H10" si="0">SUM(B8:B9)</f>
        <v>172490</v>
      </c>
      <c r="C10" s="44">
        <f t="shared" si="0"/>
        <v>180985</v>
      </c>
      <c r="D10" s="44">
        <f t="shared" si="0"/>
        <v>192014</v>
      </c>
      <c r="E10" s="44">
        <f t="shared" si="0"/>
        <v>194971</v>
      </c>
      <c r="F10" s="44">
        <f t="shared" si="0"/>
        <v>195142.5</v>
      </c>
      <c r="G10" s="44">
        <f t="shared" si="0"/>
        <v>195315.715</v>
      </c>
      <c r="H10" s="44">
        <f t="shared" si="0"/>
        <v>195490.66214999999</v>
      </c>
      <c r="I10" s="44">
        <f>SUM(I8:I9)</f>
        <v>195667.3587715</v>
      </c>
      <c r="J10" s="5"/>
      <c r="K10" s="59"/>
      <c r="L10" s="66"/>
    </row>
    <row r="11" spans="1:36" ht="12.75">
      <c r="A11" s="173" t="s">
        <v>224</v>
      </c>
      <c r="B11" s="44">
        <v>673</v>
      </c>
      <c r="C11" s="44">
        <v>464</v>
      </c>
      <c r="D11" s="44">
        <v>1000</v>
      </c>
      <c r="E11" s="44">
        <v>700</v>
      </c>
      <c r="F11" s="44">
        <f t="shared" ref="F11:I11" si="1">E11*(1+$K11)</f>
        <v>700</v>
      </c>
      <c r="G11" s="44">
        <f t="shared" si="1"/>
        <v>700</v>
      </c>
      <c r="H11" s="44">
        <f t="shared" si="1"/>
        <v>700</v>
      </c>
      <c r="I11" s="44">
        <f t="shared" si="1"/>
        <v>700</v>
      </c>
      <c r="J11" s="5"/>
      <c r="K11" s="56"/>
      <c r="L11" s="66"/>
    </row>
    <row r="12" spans="1:36" ht="12.75">
      <c r="A12" s="173" t="s">
        <v>223</v>
      </c>
      <c r="B12" s="44">
        <v>0</v>
      </c>
      <c r="C12" s="44">
        <v>0</v>
      </c>
      <c r="D12" s="44">
        <f>60000+50000</f>
        <v>110000</v>
      </c>
      <c r="E12" s="44">
        <v>60000</v>
      </c>
      <c r="F12" s="44">
        <f>E12*(1+$K12)</f>
        <v>60000</v>
      </c>
      <c r="G12" s="44">
        <f>F12*(1+$K12)</f>
        <v>60000</v>
      </c>
      <c r="H12" s="44">
        <f>G12*(1+$K12)</f>
        <v>60000</v>
      </c>
      <c r="I12" s="44">
        <f>H12*(1+$K12)</f>
        <v>60000</v>
      </c>
      <c r="J12" s="5"/>
      <c r="K12" s="56"/>
      <c r="L12" s="66"/>
    </row>
    <row r="13" spans="1:36" ht="12.75">
      <c r="A13" s="173" t="s">
        <v>137</v>
      </c>
      <c r="B13" s="44"/>
      <c r="C13" s="44"/>
      <c r="D13" s="44"/>
      <c r="E13" s="44"/>
      <c r="F13" s="44"/>
      <c r="G13" s="44"/>
      <c r="H13" s="44"/>
      <c r="I13" s="44"/>
      <c r="J13" s="5"/>
      <c r="K13" s="56"/>
      <c r="L13" s="66"/>
    </row>
    <row r="14" spans="1:36" ht="12.75">
      <c r="A14" s="55" t="s">
        <v>87</v>
      </c>
      <c r="B14" s="44">
        <v>71338</v>
      </c>
      <c r="C14" s="44">
        <v>73905</v>
      </c>
      <c r="D14" s="44">
        <v>75014</v>
      </c>
      <c r="E14" s="44">
        <v>76139</v>
      </c>
      <c r="F14" s="44">
        <f>E14*(1+$K$14)</f>
        <v>76139</v>
      </c>
      <c r="G14" s="44">
        <f>F14*(1+$K$14)</f>
        <v>76139</v>
      </c>
      <c r="H14" s="44">
        <f>G14*(1+$K$14)</f>
        <v>76139</v>
      </c>
      <c r="I14" s="44">
        <f>H14*(1+$K$14)</f>
        <v>76139</v>
      </c>
      <c r="J14" s="5"/>
      <c r="K14" s="56"/>
      <c r="L14" s="66"/>
    </row>
    <row r="15" spans="1:36" ht="12.75">
      <c r="A15" s="55" t="s">
        <v>88</v>
      </c>
      <c r="B15" s="44">
        <v>6134</v>
      </c>
      <c r="C15" s="44">
        <f>80374-C14</f>
        <v>6469</v>
      </c>
      <c r="D15" s="44">
        <v>6920</v>
      </c>
      <c r="E15" s="44">
        <v>7261</v>
      </c>
      <c r="F15" s="44">
        <f>E15*(1+$K$15)</f>
        <v>7333.61</v>
      </c>
      <c r="G15" s="44">
        <f>F15*(1+$K$15)</f>
        <v>7406.9461000000001</v>
      </c>
      <c r="H15" s="44">
        <f>G15*(1+$K$15)</f>
        <v>7481.0155610000002</v>
      </c>
      <c r="I15" s="44">
        <f>H15*(1+$K$15)</f>
        <v>7555.8257166100002</v>
      </c>
      <c r="J15" s="5"/>
      <c r="K15" s="56">
        <v>0.01</v>
      </c>
      <c r="L15" s="66"/>
    </row>
    <row r="16" spans="1:36" ht="12.75">
      <c r="A16" s="173" t="s">
        <v>86</v>
      </c>
      <c r="B16" s="44">
        <f t="shared" ref="B16:I16" si="2">SUM(B14:B15)</f>
        <v>77472</v>
      </c>
      <c r="C16" s="44">
        <f t="shared" si="2"/>
        <v>80374</v>
      </c>
      <c r="D16" s="44">
        <f t="shared" si="2"/>
        <v>81934</v>
      </c>
      <c r="E16" s="44">
        <f t="shared" si="2"/>
        <v>83400</v>
      </c>
      <c r="F16" s="44">
        <f t="shared" si="2"/>
        <v>83472.61</v>
      </c>
      <c r="G16" s="44">
        <f t="shared" si="2"/>
        <v>83545.946100000001</v>
      </c>
      <c r="H16" s="44">
        <f t="shared" si="2"/>
        <v>83620.015561000007</v>
      </c>
      <c r="I16" s="44">
        <f t="shared" si="2"/>
        <v>83694.825716609994</v>
      </c>
      <c r="J16" s="5"/>
      <c r="K16" s="59"/>
      <c r="L16" s="66"/>
    </row>
    <row r="17" spans="1:12" ht="12.75">
      <c r="A17" s="173" t="s">
        <v>138</v>
      </c>
      <c r="B17" s="44"/>
      <c r="C17" s="44"/>
      <c r="D17" s="44"/>
      <c r="E17" s="44"/>
      <c r="F17" s="44"/>
      <c r="G17" s="44"/>
      <c r="H17" s="44"/>
      <c r="I17" s="44"/>
      <c r="J17" s="5"/>
      <c r="K17" s="56"/>
      <c r="L17" s="66"/>
    </row>
    <row r="18" spans="1:12" ht="12.75">
      <c r="A18" s="55" t="s">
        <v>87</v>
      </c>
      <c r="B18" s="44">
        <v>146005</v>
      </c>
      <c r="C18" s="44">
        <f>145876+4574+800</f>
        <v>151250</v>
      </c>
      <c r="D18" s="44">
        <v>156997</v>
      </c>
      <c r="E18" s="320">
        <v>123301</v>
      </c>
      <c r="F18" s="44">
        <f t="shared" ref="F18:I19" si="3">E18*(1+$K18)</f>
        <v>123301</v>
      </c>
      <c r="G18" s="44">
        <f t="shared" si="3"/>
        <v>123301</v>
      </c>
      <c r="H18" s="44">
        <f t="shared" si="3"/>
        <v>123301</v>
      </c>
      <c r="I18" s="44">
        <f t="shared" si="3"/>
        <v>123301</v>
      </c>
      <c r="J18" s="5"/>
      <c r="K18" s="56"/>
      <c r="L18" s="66"/>
    </row>
    <row r="19" spans="1:12" ht="12.75">
      <c r="A19" s="55" t="s">
        <v>88</v>
      </c>
      <c r="B19" s="44">
        <v>26694</v>
      </c>
      <c r="C19" s="44">
        <f>184928-C18</f>
        <v>33678</v>
      </c>
      <c r="D19" s="44">
        <v>38425</v>
      </c>
      <c r="E19" s="320">
        <v>56651</v>
      </c>
      <c r="F19" s="44">
        <f t="shared" si="3"/>
        <v>57217.51</v>
      </c>
      <c r="G19" s="44">
        <f t="shared" si="3"/>
        <v>57789.685100000002</v>
      </c>
      <c r="H19" s="44">
        <f t="shared" si="3"/>
        <v>58367.581951</v>
      </c>
      <c r="I19" s="44">
        <f t="shared" si="3"/>
        <v>58951.257770509997</v>
      </c>
      <c r="J19" s="5"/>
      <c r="K19" s="56">
        <v>0.01</v>
      </c>
      <c r="L19" s="66"/>
    </row>
    <row r="20" spans="1:12" ht="12.75">
      <c r="A20" s="173" t="s">
        <v>86</v>
      </c>
      <c r="B20" s="44">
        <f t="shared" ref="B20:H20" si="4">SUM(B18:B19)</f>
        <v>172699</v>
      </c>
      <c r="C20" s="44">
        <f t="shared" si="4"/>
        <v>184928</v>
      </c>
      <c r="D20" s="44">
        <f t="shared" si="4"/>
        <v>195422</v>
      </c>
      <c r="E20" s="44">
        <f t="shared" si="4"/>
        <v>179952</v>
      </c>
      <c r="F20" s="44">
        <f t="shared" si="4"/>
        <v>180518.51</v>
      </c>
      <c r="G20" s="44">
        <f t="shared" si="4"/>
        <v>181090.6851</v>
      </c>
      <c r="H20" s="44">
        <f t="shared" si="4"/>
        <v>181668.581951</v>
      </c>
      <c r="I20" s="44">
        <f>SUM(I18:I19)</f>
        <v>182252.25777050998</v>
      </c>
      <c r="J20" s="5"/>
      <c r="K20" s="59"/>
      <c r="L20" s="66"/>
    </row>
    <row r="21" spans="1:12" ht="12.75">
      <c r="A21" s="173" t="s">
        <v>139</v>
      </c>
      <c r="B21" s="44"/>
      <c r="C21" s="44"/>
      <c r="D21" s="44"/>
      <c r="E21" s="44"/>
      <c r="F21" s="44"/>
      <c r="G21" s="44"/>
      <c r="H21" s="44"/>
      <c r="I21" s="44"/>
      <c r="J21" s="5"/>
      <c r="K21" s="56"/>
      <c r="L21" s="66"/>
    </row>
    <row r="22" spans="1:12" ht="12.75">
      <c r="A22" s="55" t="s">
        <v>87</v>
      </c>
      <c r="B22" s="44">
        <v>167143</v>
      </c>
      <c r="C22" s="44">
        <f>144352+27083+2000+300</f>
        <v>173735</v>
      </c>
      <c r="D22" s="44">
        <v>186740</v>
      </c>
      <c r="E22" s="44">
        <v>176194</v>
      </c>
      <c r="F22" s="44">
        <f>E22*(1+$K$22)</f>
        <v>176194</v>
      </c>
      <c r="G22" s="44">
        <f>F22*(1+$K$22)</f>
        <v>176194</v>
      </c>
      <c r="H22" s="44">
        <f>G22*(1+$K$22)</f>
        <v>176194</v>
      </c>
      <c r="I22" s="44">
        <f>H22*(1+$K$22)</f>
        <v>176194</v>
      </c>
      <c r="J22" s="5"/>
      <c r="K22" s="56"/>
      <c r="L22" s="66"/>
    </row>
    <row r="23" spans="1:12" ht="12.75">
      <c r="A23" s="55" t="s">
        <v>88</v>
      </c>
      <c r="B23" s="44">
        <v>39683</v>
      </c>
      <c r="C23" s="44">
        <f>219412-C22</f>
        <v>45677</v>
      </c>
      <c r="D23" s="44">
        <v>52820</v>
      </c>
      <c r="E23" s="44">
        <v>52970</v>
      </c>
      <c r="F23" s="44">
        <f>E23*(1+$K23)</f>
        <v>53499.7</v>
      </c>
      <c r="G23" s="44">
        <f>F23*(1+$K23)</f>
        <v>54034.697</v>
      </c>
      <c r="H23" s="44">
        <f>G23*(1+$K23)</f>
        <v>54575.043969999999</v>
      </c>
      <c r="I23" s="44">
        <f>H23*(1+$K23)</f>
        <v>55120.7944097</v>
      </c>
      <c r="J23" s="5"/>
      <c r="K23" s="56">
        <v>0.01</v>
      </c>
      <c r="L23" s="66"/>
    </row>
    <row r="24" spans="1:12" ht="12.75">
      <c r="A24" s="173" t="s">
        <v>86</v>
      </c>
      <c r="B24" s="44">
        <f t="shared" ref="B24:H24" si="5">SUM(B22:B23)</f>
        <v>206826</v>
      </c>
      <c r="C24" s="44">
        <f t="shared" si="5"/>
        <v>219412</v>
      </c>
      <c r="D24" s="44">
        <f t="shared" si="5"/>
        <v>239560</v>
      </c>
      <c r="E24" s="44">
        <f t="shared" si="5"/>
        <v>229164</v>
      </c>
      <c r="F24" s="44">
        <f t="shared" si="5"/>
        <v>229693.7</v>
      </c>
      <c r="G24" s="44">
        <f t="shared" si="5"/>
        <v>230228.69699999999</v>
      </c>
      <c r="H24" s="44">
        <f t="shared" si="5"/>
        <v>230769.04397</v>
      </c>
      <c r="I24" s="44">
        <f>SUM(I22:I23)</f>
        <v>231314.7944097</v>
      </c>
      <c r="J24" s="5"/>
      <c r="K24" s="59"/>
      <c r="L24" s="66"/>
    </row>
    <row r="25" spans="1:12" ht="12.75">
      <c r="A25" s="173" t="s">
        <v>140</v>
      </c>
      <c r="B25" s="44">
        <v>62051</v>
      </c>
      <c r="C25" s="44">
        <v>47390</v>
      </c>
      <c r="D25" s="44">
        <v>80000</v>
      </c>
      <c r="E25" s="44">
        <v>85000</v>
      </c>
      <c r="F25" s="44">
        <f t="shared" ref="F25:I26" si="6">E25*(1+$K25)</f>
        <v>85000</v>
      </c>
      <c r="G25" s="44">
        <f t="shared" si="6"/>
        <v>85000</v>
      </c>
      <c r="H25" s="44">
        <f t="shared" si="6"/>
        <v>85000</v>
      </c>
      <c r="I25" s="44">
        <f t="shared" si="6"/>
        <v>85000</v>
      </c>
      <c r="J25" s="5"/>
      <c r="K25" s="56"/>
      <c r="L25" s="66"/>
    </row>
    <row r="26" spans="1:12" ht="12.75">
      <c r="A26" s="173" t="s">
        <v>225</v>
      </c>
      <c r="B26" s="44">
        <v>46324</v>
      </c>
      <c r="C26" s="44">
        <v>56002</v>
      </c>
      <c r="D26" s="44">
        <v>62100</v>
      </c>
      <c r="E26" s="320">
        <v>97800</v>
      </c>
      <c r="F26" s="44">
        <f t="shared" si="6"/>
        <v>97800</v>
      </c>
      <c r="G26" s="44">
        <f t="shared" si="6"/>
        <v>97800</v>
      </c>
      <c r="H26" s="44">
        <f t="shared" si="6"/>
        <v>97800</v>
      </c>
      <c r="I26" s="44">
        <f t="shared" si="6"/>
        <v>97800</v>
      </c>
      <c r="J26" s="5"/>
      <c r="K26" s="56"/>
      <c r="L26" s="140"/>
    </row>
    <row r="27" spans="1:12" ht="12.75">
      <c r="A27" s="173" t="s">
        <v>226</v>
      </c>
      <c r="B27" s="44">
        <v>81055</v>
      </c>
      <c r="C27" s="44">
        <v>59437</v>
      </c>
      <c r="D27" s="44">
        <v>74759</v>
      </c>
      <c r="E27" s="44">
        <v>77579</v>
      </c>
      <c r="F27" s="44">
        <f>E27*(1+$K27)</f>
        <v>78354.789999999994</v>
      </c>
      <c r="G27" s="44">
        <f>F27*(1+$K27)</f>
        <v>79138.337899999999</v>
      </c>
      <c r="H27" s="44">
        <f>G27*(1+$K27)</f>
        <v>79929.721279000005</v>
      </c>
      <c r="I27" s="44">
        <f>H27*(1+$K27)</f>
        <v>80729.018491790004</v>
      </c>
      <c r="J27" s="5"/>
      <c r="K27" s="56">
        <v>0.01</v>
      </c>
      <c r="L27" s="140"/>
    </row>
    <row r="28" spans="1:12" ht="12.75">
      <c r="A28" s="173" t="s">
        <v>141</v>
      </c>
      <c r="B28" s="44"/>
      <c r="C28" s="44"/>
      <c r="D28" s="44"/>
      <c r="E28" s="44"/>
      <c r="F28" s="44"/>
      <c r="G28" s="44"/>
      <c r="H28" s="44"/>
      <c r="I28" s="44"/>
      <c r="J28" s="5"/>
      <c r="K28" s="140"/>
      <c r="L28" s="140"/>
    </row>
    <row r="29" spans="1:12" ht="12.75">
      <c r="A29" s="55" t="s">
        <v>87</v>
      </c>
      <c r="B29" s="44">
        <v>144346</v>
      </c>
      <c r="C29" s="44">
        <f>118841+1575+10532+300</f>
        <v>131248</v>
      </c>
      <c r="D29" s="44">
        <v>145266</v>
      </c>
      <c r="E29" s="44">
        <v>130049</v>
      </c>
      <c r="F29" s="44">
        <f>E29*(1+$K$29)</f>
        <v>130049</v>
      </c>
      <c r="G29" s="44">
        <f>F29*(1+$K$29)</f>
        <v>130049</v>
      </c>
      <c r="H29" s="44">
        <f>G29*(1+$K$29)</f>
        <v>130049</v>
      </c>
      <c r="I29" s="44">
        <f>H29*(1+$K$29)</f>
        <v>130049</v>
      </c>
      <c r="J29" s="5"/>
      <c r="K29" s="205"/>
      <c r="L29" s="140"/>
    </row>
    <row r="30" spans="1:12" ht="12.75">
      <c r="A30" s="55" t="s">
        <v>88</v>
      </c>
      <c r="B30" s="44">
        <v>20453</v>
      </c>
      <c r="C30" s="44">
        <f>152976-C29</f>
        <v>21728</v>
      </c>
      <c r="D30" s="44">
        <v>21735</v>
      </c>
      <c r="E30" s="44">
        <v>25330</v>
      </c>
      <c r="F30" s="44">
        <f>E30*(1+$K$30)</f>
        <v>25583.3</v>
      </c>
      <c r="G30" s="44">
        <f>F30*(1+$K$30)</f>
        <v>25839.132999999998</v>
      </c>
      <c r="H30" s="44">
        <f>G30*(1+$K$30)</f>
        <v>26097.524329999997</v>
      </c>
      <c r="I30" s="44">
        <f>H30*(1+$K$30)</f>
        <v>26358.499573299996</v>
      </c>
      <c r="J30" s="5"/>
      <c r="K30" s="56">
        <v>0.01</v>
      </c>
      <c r="L30" s="140"/>
    </row>
    <row r="31" spans="1:12" ht="12.75">
      <c r="A31" s="173" t="s">
        <v>86</v>
      </c>
      <c r="B31" s="44">
        <f>SUM(B29:B30)</f>
        <v>164799</v>
      </c>
      <c r="C31" s="44">
        <f t="shared" ref="C31:H31" si="7">SUM(C29:C30)</f>
        <v>152976</v>
      </c>
      <c r="D31" s="44">
        <f t="shared" si="7"/>
        <v>167001</v>
      </c>
      <c r="E31" s="44">
        <f t="shared" si="7"/>
        <v>155379</v>
      </c>
      <c r="F31" s="44">
        <f t="shared" si="7"/>
        <v>155632.29999999999</v>
      </c>
      <c r="G31" s="44">
        <f t="shared" si="7"/>
        <v>155888.133</v>
      </c>
      <c r="H31" s="44">
        <f t="shared" si="7"/>
        <v>156146.52432999999</v>
      </c>
      <c r="I31" s="44">
        <f>SUM(I29:I30)</f>
        <v>156407.49957330001</v>
      </c>
      <c r="J31" s="5"/>
      <c r="K31" s="59"/>
      <c r="L31" s="140"/>
    </row>
    <row r="32" spans="1:12" ht="12.75">
      <c r="A32" s="173" t="s">
        <v>227</v>
      </c>
      <c r="B32" s="44"/>
      <c r="C32" s="44"/>
      <c r="D32" s="44"/>
      <c r="E32" s="44"/>
      <c r="F32" s="44"/>
      <c r="G32" s="44"/>
      <c r="H32" s="44"/>
      <c r="I32" s="44"/>
      <c r="J32" s="5"/>
      <c r="K32" s="140"/>
      <c r="L32" s="140"/>
    </row>
    <row r="33" spans="1:12" ht="12.75">
      <c r="A33" s="55" t="s">
        <v>87</v>
      </c>
      <c r="B33" s="44">
        <v>108699</v>
      </c>
      <c r="C33" s="44">
        <f>67944+39467+500</f>
        <v>107911</v>
      </c>
      <c r="D33" s="44">
        <v>113537</v>
      </c>
      <c r="E33" s="44">
        <v>115471</v>
      </c>
      <c r="F33" s="44">
        <f>E33*(1+$K$33)</f>
        <v>115471</v>
      </c>
      <c r="G33" s="44">
        <f>F33*(1+$K$33)</f>
        <v>115471</v>
      </c>
      <c r="H33" s="44">
        <f>G33*(1+$K$33)</f>
        <v>115471</v>
      </c>
      <c r="I33" s="44">
        <f>H33*(1+$K$33)</f>
        <v>115471</v>
      </c>
      <c r="J33" s="5"/>
      <c r="K33" s="205"/>
      <c r="L33" s="140"/>
    </row>
    <row r="34" spans="1:12" ht="12.75">
      <c r="A34" s="55" t="s">
        <v>88</v>
      </c>
      <c r="B34" s="44">
        <v>4668</v>
      </c>
      <c r="C34" s="44">
        <f>123364-C33</f>
        <v>15453</v>
      </c>
      <c r="D34" s="44">
        <v>7650</v>
      </c>
      <c r="E34" s="44">
        <v>7650</v>
      </c>
      <c r="F34" s="44">
        <f>E34*(1+$K$34)</f>
        <v>7726.5</v>
      </c>
      <c r="G34" s="44">
        <f>F34*(1+$K$34)</f>
        <v>7803.7650000000003</v>
      </c>
      <c r="H34" s="44">
        <f>G34*(1+$K$34)</f>
        <v>7881.8026500000005</v>
      </c>
      <c r="I34" s="44">
        <f>H34*(1+$K$34)</f>
        <v>7960.6206765000006</v>
      </c>
      <c r="J34" s="5"/>
      <c r="K34" s="56">
        <v>0.01</v>
      </c>
      <c r="L34" s="140"/>
    </row>
    <row r="35" spans="1:12" ht="12.75">
      <c r="A35" s="173" t="s">
        <v>86</v>
      </c>
      <c r="B35" s="44">
        <f t="shared" ref="B35:I35" si="8">SUM(B33:B34)</f>
        <v>113367</v>
      </c>
      <c r="C35" s="44">
        <f t="shared" si="8"/>
        <v>123364</v>
      </c>
      <c r="D35" s="44">
        <f t="shared" si="8"/>
        <v>121187</v>
      </c>
      <c r="E35" s="44">
        <f t="shared" si="8"/>
        <v>123121</v>
      </c>
      <c r="F35" s="44">
        <f t="shared" si="8"/>
        <v>123197.5</v>
      </c>
      <c r="G35" s="44">
        <f t="shared" si="8"/>
        <v>123274.765</v>
      </c>
      <c r="H35" s="44">
        <f t="shared" si="8"/>
        <v>123352.80265</v>
      </c>
      <c r="I35" s="44">
        <f t="shared" si="8"/>
        <v>123431.6206765</v>
      </c>
      <c r="J35" s="5"/>
      <c r="K35" s="205"/>
      <c r="L35" s="140"/>
    </row>
    <row r="36" spans="1:12" ht="12.75">
      <c r="A36" s="173" t="s">
        <v>228</v>
      </c>
      <c r="B36" s="44">
        <v>611</v>
      </c>
      <c r="C36" s="44">
        <v>790</v>
      </c>
      <c r="D36" s="44">
        <v>1200</v>
      </c>
      <c r="E36" s="44">
        <v>700</v>
      </c>
      <c r="F36" s="44">
        <f t="shared" ref="F36:I36" si="9">E36*(1+$K36)</f>
        <v>700</v>
      </c>
      <c r="G36" s="44">
        <f t="shared" si="9"/>
        <v>700</v>
      </c>
      <c r="H36" s="44">
        <f t="shared" si="9"/>
        <v>700</v>
      </c>
      <c r="I36" s="44">
        <f t="shared" si="9"/>
        <v>700</v>
      </c>
      <c r="J36" s="5"/>
      <c r="K36" s="205"/>
      <c r="L36" s="140"/>
    </row>
    <row r="37" spans="1:12" ht="12.75">
      <c r="A37" s="173" t="s">
        <v>229</v>
      </c>
      <c r="B37" s="44">
        <v>883</v>
      </c>
      <c r="C37" s="44">
        <v>930</v>
      </c>
      <c r="D37" s="44">
        <v>5000</v>
      </c>
      <c r="E37" s="44">
        <f t="shared" ref="E37:I38" si="10">D37*(1+$K37)</f>
        <v>5000</v>
      </c>
      <c r="F37" s="44">
        <f t="shared" si="10"/>
        <v>5000</v>
      </c>
      <c r="G37" s="44">
        <f t="shared" si="10"/>
        <v>5000</v>
      </c>
      <c r="H37" s="44">
        <f t="shared" si="10"/>
        <v>5000</v>
      </c>
      <c r="I37" s="44">
        <f t="shared" si="10"/>
        <v>5000</v>
      </c>
      <c r="J37" s="5"/>
      <c r="K37" s="205"/>
      <c r="L37" s="140"/>
    </row>
    <row r="38" spans="1:12" ht="12.75">
      <c r="A38" s="173" t="s">
        <v>230</v>
      </c>
      <c r="B38" s="44">
        <v>92715</v>
      </c>
      <c r="C38" s="44">
        <v>77443</v>
      </c>
      <c r="D38" s="44">
        <v>106320</v>
      </c>
      <c r="E38" s="320">
        <v>109846</v>
      </c>
      <c r="F38" s="44">
        <f t="shared" si="10"/>
        <v>112592.15</v>
      </c>
      <c r="G38" s="44">
        <f t="shared" si="10"/>
        <v>115406.95374999999</v>
      </c>
      <c r="H38" s="44">
        <f t="shared" si="10"/>
        <v>118292.12759374997</v>
      </c>
      <c r="I38" s="44">
        <f t="shared" si="10"/>
        <v>121249.43078359371</v>
      </c>
      <c r="J38" s="5"/>
      <c r="K38" s="56">
        <v>2.5000000000000001E-2</v>
      </c>
      <c r="L38" s="140"/>
    </row>
    <row r="39" spans="1:12" ht="12.75">
      <c r="A39" s="57" t="s">
        <v>160</v>
      </c>
      <c r="B39" s="211">
        <f t="shared" ref="B39:I39" si="11">B6+B10+B11+B12+B16+B20+B24+B25+B26+B27+B31+B35+B36+B37+B38</f>
        <v>1193765</v>
      </c>
      <c r="C39" s="211">
        <f t="shared" si="11"/>
        <v>1188533</v>
      </c>
      <c r="D39" s="211">
        <f t="shared" si="11"/>
        <v>1439587</v>
      </c>
      <c r="E39" s="211">
        <f t="shared" si="11"/>
        <v>1404752</v>
      </c>
      <c r="F39" s="211">
        <f t="shared" si="11"/>
        <v>1409944.06</v>
      </c>
      <c r="G39" s="211">
        <f t="shared" si="11"/>
        <v>1415229.2328499998</v>
      </c>
      <c r="H39" s="211">
        <f t="shared" si="11"/>
        <v>1420609.47948475</v>
      </c>
      <c r="I39" s="211">
        <f t="shared" si="11"/>
        <v>1426086.8061935038</v>
      </c>
      <c r="J39" s="5"/>
      <c r="K39" s="59"/>
      <c r="L39" s="140"/>
    </row>
    <row r="40" spans="1:12" ht="15.75">
      <c r="A40" s="53" t="s">
        <v>32</v>
      </c>
      <c r="B40" s="44"/>
      <c r="C40" s="54"/>
      <c r="D40" s="44"/>
      <c r="E40" s="44"/>
      <c r="F40" s="44"/>
      <c r="G40" s="44"/>
      <c r="H40" s="44"/>
      <c r="I40" s="4"/>
      <c r="J40" s="5"/>
      <c r="K40" s="54"/>
      <c r="L40" s="140"/>
    </row>
    <row r="41" spans="1:12" ht="12.75">
      <c r="A41" s="173" t="s">
        <v>89</v>
      </c>
      <c r="B41" s="44"/>
      <c r="C41" s="44"/>
      <c r="D41" s="44"/>
      <c r="E41" s="44"/>
      <c r="F41" s="44"/>
      <c r="G41" s="44"/>
      <c r="H41" s="44"/>
      <c r="I41" s="4"/>
      <c r="J41" s="5"/>
      <c r="K41" s="54"/>
      <c r="L41" s="140"/>
    </row>
    <row r="42" spans="1:12" ht="12.75">
      <c r="A42" s="55" t="s">
        <v>53</v>
      </c>
      <c r="B42" s="44">
        <v>1364602</v>
      </c>
      <c r="C42" s="44">
        <f>979570+13073+4624+141974+5538+79809+13690+57321+600+4051+2513+1488+3000+52269+5227+2186+5500+3270+32184</f>
        <v>1407887</v>
      </c>
      <c r="D42" s="44">
        <f>1514356-45582</f>
        <v>1468774</v>
      </c>
      <c r="E42" s="44">
        <v>1572635</v>
      </c>
      <c r="F42" s="44">
        <f>E42*(1+$K$42)</f>
        <v>1572635</v>
      </c>
      <c r="G42" s="44">
        <f>F42*(1+$K$42)</f>
        <v>1572635</v>
      </c>
      <c r="H42" s="44">
        <f>G42*(1+$K$42)</f>
        <v>1572635</v>
      </c>
      <c r="I42" s="44">
        <f>H42*(1+$K$42)</f>
        <v>1572635</v>
      </c>
      <c r="J42" s="5"/>
      <c r="K42" s="206"/>
      <c r="L42" s="177"/>
    </row>
    <row r="43" spans="1:12" ht="12.75">
      <c r="A43" s="55" t="s">
        <v>88</v>
      </c>
      <c r="B43" s="44">
        <v>186295</v>
      </c>
      <c r="C43" s="44">
        <f>1595287-C42</f>
        <v>187400</v>
      </c>
      <c r="D43" s="44">
        <v>183763</v>
      </c>
      <c r="E43" s="44">
        <v>189310</v>
      </c>
      <c r="F43" s="44">
        <f>E43*(1+$K$43)</f>
        <v>191203.1</v>
      </c>
      <c r="G43" s="44">
        <f>F43*(1+$K$43)</f>
        <v>193115.13099999999</v>
      </c>
      <c r="H43" s="44">
        <f>G43*(1+$K$43)</f>
        <v>195046.28231000001</v>
      </c>
      <c r="I43" s="44">
        <f>H43*(1+$K$43)</f>
        <v>196996.74513310002</v>
      </c>
      <c r="J43" s="5"/>
      <c r="K43" s="56">
        <v>0.01</v>
      </c>
      <c r="L43" s="140"/>
    </row>
    <row r="44" spans="1:12" ht="12.75">
      <c r="A44" s="55" t="s">
        <v>114</v>
      </c>
      <c r="B44" s="44">
        <v>34000</v>
      </c>
      <c r="C44" s="44">
        <v>51600</v>
      </c>
      <c r="D44" s="44">
        <v>53000</v>
      </c>
      <c r="E44" s="44">
        <v>53000</v>
      </c>
      <c r="F44" s="44">
        <f t="shared" ref="F44:I44" si="12">E44*(1+$K$44)</f>
        <v>53530</v>
      </c>
      <c r="G44" s="44">
        <f t="shared" si="12"/>
        <v>54065.3</v>
      </c>
      <c r="H44" s="44">
        <f t="shared" si="12"/>
        <v>54605.953000000001</v>
      </c>
      <c r="I44" s="44">
        <f t="shared" si="12"/>
        <v>55152.01253</v>
      </c>
      <c r="J44" s="5"/>
      <c r="K44" s="56">
        <v>0.01</v>
      </c>
      <c r="L44" s="140"/>
    </row>
    <row r="45" spans="1:12" ht="12.75">
      <c r="A45" s="173" t="s">
        <v>86</v>
      </c>
      <c r="B45" s="44">
        <f t="shared" ref="B45:I45" si="13">SUM(B42:B44)</f>
        <v>1584897</v>
      </c>
      <c r="C45" s="44">
        <f t="shared" si="13"/>
        <v>1646887</v>
      </c>
      <c r="D45" s="44">
        <f t="shared" si="13"/>
        <v>1705537</v>
      </c>
      <c r="E45" s="44">
        <f t="shared" si="13"/>
        <v>1814945</v>
      </c>
      <c r="F45" s="44">
        <f t="shared" si="13"/>
        <v>1817368.1</v>
      </c>
      <c r="G45" s="44">
        <f t="shared" si="13"/>
        <v>1819815.4310000001</v>
      </c>
      <c r="H45" s="44">
        <f t="shared" si="13"/>
        <v>1822287.2353099999</v>
      </c>
      <c r="I45" s="44">
        <f t="shared" si="13"/>
        <v>1824783.7576631</v>
      </c>
      <c r="J45" s="5"/>
      <c r="K45" s="59"/>
      <c r="L45" s="140"/>
    </row>
    <row r="46" spans="1:12" ht="12.75">
      <c r="A46" s="173" t="s">
        <v>231</v>
      </c>
      <c r="B46" s="44"/>
      <c r="C46" s="54"/>
      <c r="D46" s="44"/>
      <c r="E46" s="44"/>
      <c r="F46" s="44"/>
      <c r="G46" s="44"/>
      <c r="H46" s="44"/>
      <c r="I46" s="44"/>
      <c r="J46" s="5"/>
      <c r="K46" s="54"/>
      <c r="L46" s="140"/>
    </row>
    <row r="47" spans="1:12" ht="12.75">
      <c r="A47" s="55" t="s">
        <v>53</v>
      </c>
      <c r="B47" s="44">
        <v>295344</v>
      </c>
      <c r="C47" s="44">
        <f>203728+33291+44602+3376+10130+1300+300+8792</f>
        <v>305519</v>
      </c>
      <c r="D47" s="44">
        <f>303584+12000</f>
        <v>315584</v>
      </c>
      <c r="E47" s="44">
        <v>305291</v>
      </c>
      <c r="F47" s="44">
        <f>E47*(1+$K$47)</f>
        <v>305291</v>
      </c>
      <c r="G47" s="44">
        <f>F47*(1+$K$47)</f>
        <v>305291</v>
      </c>
      <c r="H47" s="44">
        <f>G47*(1+$K$47)</f>
        <v>305291</v>
      </c>
      <c r="I47" s="44">
        <f>H47*(1+$K$47)</f>
        <v>305291</v>
      </c>
      <c r="J47" s="5"/>
      <c r="K47" s="56"/>
      <c r="L47" s="140"/>
    </row>
    <row r="48" spans="1:12" ht="12.75">
      <c r="A48" s="55" t="s">
        <v>88</v>
      </c>
      <c r="B48" s="44">
        <v>4365</v>
      </c>
      <c r="C48" s="60">
        <f>313079-C47</f>
        <v>7560</v>
      </c>
      <c r="D48" s="44">
        <v>8000</v>
      </c>
      <c r="E48" s="44">
        <v>5000</v>
      </c>
      <c r="F48" s="44">
        <f>E48*(1+$K$48)</f>
        <v>5050</v>
      </c>
      <c r="G48" s="44">
        <f>F48*(1+$K$48)</f>
        <v>5100.5</v>
      </c>
      <c r="H48" s="44">
        <f>G48*(1+$K$48)</f>
        <v>5151.5050000000001</v>
      </c>
      <c r="I48" s="44">
        <f>H48*(1+$K$48)</f>
        <v>5203.0200500000001</v>
      </c>
      <c r="J48" s="5"/>
      <c r="K48" s="56">
        <v>0.01</v>
      </c>
      <c r="L48" s="66"/>
    </row>
    <row r="49" spans="1:12" ht="12.75">
      <c r="A49" s="173" t="s">
        <v>86</v>
      </c>
      <c r="B49" s="61">
        <f t="shared" ref="B49:I49" si="14">SUM(B47:B48)</f>
        <v>299709</v>
      </c>
      <c r="C49" s="61">
        <f t="shared" si="14"/>
        <v>313079</v>
      </c>
      <c r="D49" s="61">
        <f t="shared" si="14"/>
        <v>323584</v>
      </c>
      <c r="E49" s="61">
        <f t="shared" si="14"/>
        <v>310291</v>
      </c>
      <c r="F49" s="61">
        <f t="shared" si="14"/>
        <v>310341</v>
      </c>
      <c r="G49" s="61">
        <f t="shared" si="14"/>
        <v>310391.5</v>
      </c>
      <c r="H49" s="61">
        <f t="shared" si="14"/>
        <v>310442.505</v>
      </c>
      <c r="I49" s="61">
        <f t="shared" si="14"/>
        <v>310494.02004999999</v>
      </c>
      <c r="J49" s="5"/>
      <c r="K49" s="59"/>
      <c r="L49" s="141"/>
    </row>
    <row r="50" spans="1:12" ht="12.75">
      <c r="A50" s="173" t="s">
        <v>142</v>
      </c>
      <c r="B50" s="44"/>
      <c r="C50" s="61"/>
      <c r="D50" s="44"/>
      <c r="E50" s="44"/>
      <c r="F50" s="44"/>
      <c r="G50" s="44"/>
      <c r="H50" s="44"/>
      <c r="I50" s="44"/>
      <c r="J50" s="5"/>
      <c r="K50" s="207"/>
      <c r="L50" s="141"/>
    </row>
    <row r="51" spans="1:12" ht="12.75">
      <c r="A51" s="55" t="s">
        <v>53</v>
      </c>
      <c r="B51" s="44">
        <v>118989</v>
      </c>
      <c r="C51" s="61">
        <f>108009+360+2030+4760+8330+900+300</f>
        <v>124689</v>
      </c>
      <c r="D51" s="44">
        <v>132474</v>
      </c>
      <c r="E51" s="44">
        <v>134810</v>
      </c>
      <c r="F51" s="44">
        <f t="shared" ref="F51:I52" si="15">E51*(1+$K51)</f>
        <v>134810</v>
      </c>
      <c r="G51" s="44">
        <f t="shared" si="15"/>
        <v>134810</v>
      </c>
      <c r="H51" s="44">
        <f t="shared" si="15"/>
        <v>134810</v>
      </c>
      <c r="I51" s="44">
        <f t="shared" si="15"/>
        <v>134810</v>
      </c>
      <c r="J51" s="5"/>
      <c r="K51" s="56"/>
      <c r="L51" s="141"/>
    </row>
    <row r="52" spans="1:12" ht="12.75">
      <c r="A52" s="55" t="s">
        <v>88</v>
      </c>
      <c r="B52" s="44">
        <v>5230</v>
      </c>
      <c r="C52" s="61">
        <f>135090-C51</f>
        <v>10401</v>
      </c>
      <c r="D52" s="44">
        <v>8970</v>
      </c>
      <c r="E52" s="44">
        <v>8270</v>
      </c>
      <c r="F52" s="44">
        <f t="shared" si="15"/>
        <v>8352.7000000000007</v>
      </c>
      <c r="G52" s="44">
        <f t="shared" si="15"/>
        <v>8436.2270000000008</v>
      </c>
      <c r="H52" s="44">
        <f t="shared" si="15"/>
        <v>8520.5892700000004</v>
      </c>
      <c r="I52" s="44">
        <f t="shared" si="15"/>
        <v>8605.7951627000002</v>
      </c>
      <c r="J52" s="5"/>
      <c r="K52" s="56">
        <v>0.01</v>
      </c>
      <c r="L52" s="141"/>
    </row>
    <row r="53" spans="1:12" ht="12.75">
      <c r="A53" s="173" t="s">
        <v>86</v>
      </c>
      <c r="B53" s="61">
        <f t="shared" ref="B53:H53" si="16">SUM(B51:B52)</f>
        <v>124219</v>
      </c>
      <c r="C53" s="61">
        <f t="shared" si="16"/>
        <v>135090</v>
      </c>
      <c r="D53" s="61">
        <f t="shared" si="16"/>
        <v>141444</v>
      </c>
      <c r="E53" s="61">
        <f t="shared" si="16"/>
        <v>143080</v>
      </c>
      <c r="F53" s="61">
        <f t="shared" si="16"/>
        <v>143162.70000000001</v>
      </c>
      <c r="G53" s="61">
        <f t="shared" si="16"/>
        <v>143246.22700000001</v>
      </c>
      <c r="H53" s="61">
        <f t="shared" si="16"/>
        <v>143330.58927</v>
      </c>
      <c r="I53" s="61">
        <f>SUM(I51:I52)</f>
        <v>143415.7951627</v>
      </c>
      <c r="J53" s="5"/>
      <c r="K53" s="59"/>
      <c r="L53" s="141"/>
    </row>
    <row r="54" spans="1:12" ht="12.75">
      <c r="A54" s="173" t="s">
        <v>232</v>
      </c>
      <c r="B54" s="44">
        <v>2750</v>
      </c>
      <c r="C54" s="61">
        <v>2750</v>
      </c>
      <c r="D54" s="44">
        <v>2750</v>
      </c>
      <c r="E54" s="44">
        <f t="shared" ref="E54:I56" si="17">D54*(1+$K54)</f>
        <v>2750</v>
      </c>
      <c r="F54" s="44">
        <f t="shared" si="17"/>
        <v>2750</v>
      </c>
      <c r="G54" s="44">
        <f t="shared" si="17"/>
        <v>2750</v>
      </c>
      <c r="H54" s="44">
        <f t="shared" si="17"/>
        <v>2750</v>
      </c>
      <c r="I54" s="44">
        <f t="shared" si="17"/>
        <v>2750</v>
      </c>
      <c r="J54" s="5"/>
      <c r="K54" s="56"/>
      <c r="L54" s="141"/>
    </row>
    <row r="55" spans="1:12" ht="12.75">
      <c r="A55" s="173" t="s">
        <v>143</v>
      </c>
      <c r="B55" s="44">
        <v>5490</v>
      </c>
      <c r="C55" s="61">
        <v>5765</v>
      </c>
      <c r="D55" s="44">
        <v>5765</v>
      </c>
      <c r="E55" s="320">
        <v>6265</v>
      </c>
      <c r="F55" s="44">
        <f t="shared" si="17"/>
        <v>6265</v>
      </c>
      <c r="G55" s="44">
        <f t="shared" si="17"/>
        <v>6265</v>
      </c>
      <c r="H55" s="44">
        <f t="shared" si="17"/>
        <v>6265</v>
      </c>
      <c r="I55" s="44">
        <f t="shared" si="17"/>
        <v>6265</v>
      </c>
      <c r="J55" s="5"/>
      <c r="K55" s="56"/>
      <c r="L55" s="141"/>
    </row>
    <row r="56" spans="1:12" ht="12.75">
      <c r="A56" s="173" t="s">
        <v>233</v>
      </c>
      <c r="B56" s="44">
        <v>19157</v>
      </c>
      <c r="C56" s="61">
        <v>20200</v>
      </c>
      <c r="D56" s="44">
        <v>20414</v>
      </c>
      <c r="E56" s="44">
        <v>21527</v>
      </c>
      <c r="F56" s="44">
        <f t="shared" si="17"/>
        <v>21742.27</v>
      </c>
      <c r="G56" s="44">
        <f t="shared" si="17"/>
        <v>21959.6927</v>
      </c>
      <c r="H56" s="44">
        <f t="shared" si="17"/>
        <v>22179.289626999998</v>
      </c>
      <c r="I56" s="44">
        <f t="shared" si="17"/>
        <v>22401.082523269997</v>
      </c>
      <c r="J56" s="5"/>
      <c r="K56" s="56">
        <v>0.01</v>
      </c>
      <c r="L56" s="141"/>
    </row>
    <row r="57" spans="1:12" ht="12.75">
      <c r="A57" s="173" t="s">
        <v>234</v>
      </c>
      <c r="B57" s="44">
        <f>1631+17046</f>
        <v>18677</v>
      </c>
      <c r="C57" s="61">
        <f>1710+15710</f>
        <v>17420</v>
      </c>
      <c r="D57" s="44">
        <f>1710+20285</f>
        <v>21995</v>
      </c>
      <c r="E57" s="320">
        <f>1710+20285+10000</f>
        <v>31995</v>
      </c>
      <c r="F57" s="44">
        <f>E57*(1+$K57)</f>
        <v>31995</v>
      </c>
      <c r="G57" s="44">
        <f>F57*(1+$K57)</f>
        <v>31995</v>
      </c>
      <c r="H57" s="44">
        <f>G57*(1+$K57)</f>
        <v>31995</v>
      </c>
      <c r="I57" s="44">
        <f>H57*(1+$K57)</f>
        <v>31995</v>
      </c>
      <c r="J57" s="5"/>
      <c r="K57" s="56"/>
      <c r="L57" s="141"/>
    </row>
    <row r="58" spans="1:12" ht="12.75">
      <c r="A58" s="57" t="s">
        <v>157</v>
      </c>
      <c r="B58" s="62">
        <f t="shared" ref="B58:I58" si="18">B45+B49+B53+B54+B55+B56+B57</f>
        <v>2054899</v>
      </c>
      <c r="C58" s="62">
        <f t="shared" si="18"/>
        <v>2141191</v>
      </c>
      <c r="D58" s="62">
        <f t="shared" si="18"/>
        <v>2221489</v>
      </c>
      <c r="E58" s="62">
        <f t="shared" si="18"/>
        <v>2330853</v>
      </c>
      <c r="F58" s="62">
        <f t="shared" si="18"/>
        <v>2333624.0700000003</v>
      </c>
      <c r="G58" s="62">
        <f t="shared" si="18"/>
        <v>2336422.8506999998</v>
      </c>
      <c r="H58" s="62">
        <f t="shared" si="18"/>
        <v>2339249.6192069999</v>
      </c>
      <c r="I58" s="62">
        <f t="shared" si="18"/>
        <v>2342104.6553990701</v>
      </c>
      <c r="J58" s="5"/>
      <c r="K58" s="63"/>
      <c r="L58" s="141"/>
    </row>
    <row r="59" spans="1:12" ht="15.75">
      <c r="A59" s="53" t="s">
        <v>33</v>
      </c>
      <c r="B59" s="44"/>
      <c r="C59" s="64"/>
      <c r="D59" s="44"/>
      <c r="E59" s="44"/>
      <c r="F59" s="44"/>
      <c r="G59" s="44"/>
      <c r="H59" s="44"/>
      <c r="I59" s="44"/>
      <c r="J59" s="5"/>
      <c r="K59" s="46"/>
      <c r="L59" s="141"/>
    </row>
    <row r="60" spans="1:12" ht="12.75">
      <c r="A60" s="173" t="s">
        <v>346</v>
      </c>
      <c r="B60" s="44">
        <v>974338</v>
      </c>
      <c r="C60" s="44">
        <v>1085004</v>
      </c>
      <c r="D60" s="44">
        <v>1255456</v>
      </c>
      <c r="E60" s="320">
        <v>1221005</v>
      </c>
      <c r="F60" s="44">
        <f t="shared" ref="F60" si="19">E60*(1+$K60)</f>
        <v>1343105.5</v>
      </c>
      <c r="G60" s="44">
        <f t="shared" ref="G60" si="20">F60*(1+$K60)</f>
        <v>1477416.05</v>
      </c>
      <c r="H60" s="44">
        <f t="shared" ref="H60" si="21">G60*(1+$K60)</f>
        <v>1625157.6550000003</v>
      </c>
      <c r="I60" s="44">
        <f t="shared" ref="I60" si="22">H60*(1+$K60)</f>
        <v>1787673.4205000005</v>
      </c>
      <c r="J60" s="5"/>
      <c r="K60" s="56">
        <v>0.1</v>
      </c>
      <c r="L60" s="141"/>
    </row>
    <row r="61" spans="1:12" ht="12.75">
      <c r="A61" s="173" t="s">
        <v>235</v>
      </c>
      <c r="B61" s="44">
        <v>9811160</v>
      </c>
      <c r="C61" s="44">
        <v>10229737</v>
      </c>
      <c r="D61" s="44">
        <v>10732268</v>
      </c>
      <c r="E61" s="44">
        <f>Education!C26</f>
        <v>10950853.86214</v>
      </c>
      <c r="F61" s="44">
        <f>Education!D26</f>
        <v>11157218.66909327</v>
      </c>
      <c r="G61" s="44">
        <f>Education!E26</f>
        <v>11473377.935913196</v>
      </c>
      <c r="H61" s="44">
        <f>Education!F26</f>
        <v>11824552.350404494</v>
      </c>
      <c r="I61" s="44">
        <f>Education!G26</f>
        <v>12185769.156587614</v>
      </c>
      <c r="J61" s="5"/>
      <c r="K61" s="56" t="s">
        <v>371</v>
      </c>
      <c r="L61" s="141"/>
    </row>
    <row r="62" spans="1:12" ht="12.75">
      <c r="A62" s="173" t="s">
        <v>158</v>
      </c>
      <c r="B62" s="62">
        <f t="shared" ref="B62:I62" si="23">B60+B61</f>
        <v>10785498</v>
      </c>
      <c r="C62" s="62">
        <f t="shared" si="23"/>
        <v>11314741</v>
      </c>
      <c r="D62" s="62">
        <f t="shared" si="23"/>
        <v>11987724</v>
      </c>
      <c r="E62" s="62">
        <f t="shared" si="23"/>
        <v>12171858.86214</v>
      </c>
      <c r="F62" s="62">
        <f t="shared" si="23"/>
        <v>12500324.16909327</v>
      </c>
      <c r="G62" s="62">
        <f t="shared" si="23"/>
        <v>12950793.985913197</v>
      </c>
      <c r="H62" s="62">
        <f t="shared" si="23"/>
        <v>13449710.005404495</v>
      </c>
      <c r="I62" s="62">
        <f t="shared" si="23"/>
        <v>13973442.577087615</v>
      </c>
      <c r="J62" s="5"/>
      <c r="K62" s="46"/>
      <c r="L62" s="141"/>
    </row>
    <row r="63" spans="1:12" ht="15.75">
      <c r="A63" s="53" t="s">
        <v>54</v>
      </c>
      <c r="B63" s="44"/>
      <c r="C63" s="46"/>
      <c r="D63" s="297"/>
      <c r="E63" s="297"/>
      <c r="F63" s="297"/>
      <c r="G63" s="44"/>
      <c r="H63" s="44"/>
      <c r="I63" s="44"/>
      <c r="J63" s="5"/>
      <c r="K63" s="46"/>
      <c r="L63" s="141"/>
    </row>
    <row r="64" spans="1:12" ht="12.75">
      <c r="A64" s="173" t="s">
        <v>61</v>
      </c>
      <c r="B64" s="46"/>
      <c r="D64" s="297"/>
      <c r="E64" s="297"/>
      <c r="F64" s="297"/>
      <c r="G64" s="44"/>
      <c r="H64" s="44"/>
      <c r="I64" s="44"/>
      <c r="J64" s="5"/>
      <c r="K64" s="66"/>
      <c r="L64" s="66"/>
    </row>
    <row r="65" spans="1:12" ht="12.75">
      <c r="A65" s="55" t="s">
        <v>87</v>
      </c>
      <c r="B65" s="44">
        <v>865567</v>
      </c>
      <c r="C65" s="46">
        <f>120932+614837+140448+9017+2495+8076+4166+13959+400+1500+5173+709</f>
        <v>921712</v>
      </c>
      <c r="D65" s="44">
        <v>967583</v>
      </c>
      <c r="E65" s="320">
        <v>1026849</v>
      </c>
      <c r="F65" s="44">
        <f>E65*(1+$K$65)</f>
        <v>1026849</v>
      </c>
      <c r="G65" s="44">
        <f>F65*(1+$K$65)</f>
        <v>1026849</v>
      </c>
      <c r="H65" s="44">
        <f>G65*(1+$K$65)</f>
        <v>1026849</v>
      </c>
      <c r="I65" s="44">
        <f>H65*(1+$K$65)</f>
        <v>1026849</v>
      </c>
      <c r="J65" s="5"/>
      <c r="K65" s="65">
        <v>0</v>
      </c>
      <c r="L65" s="177" t="s">
        <v>476</v>
      </c>
    </row>
    <row r="66" spans="1:12" ht="12.75">
      <c r="A66" s="42" t="s">
        <v>88</v>
      </c>
      <c r="B66" s="46">
        <v>427070</v>
      </c>
      <c r="C66" s="46">
        <f>1354280-C65</f>
        <v>432568</v>
      </c>
      <c r="D66" s="44">
        <v>473825</v>
      </c>
      <c r="E66" s="320">
        <v>496075</v>
      </c>
      <c r="F66" s="44">
        <f>E66*(1+$K$66)</f>
        <v>501035.75</v>
      </c>
      <c r="G66" s="44">
        <f>F66*(1+$K$66)</f>
        <v>506046.10749999998</v>
      </c>
      <c r="H66" s="44">
        <f>G66*(1+$K$66)</f>
        <v>511106.56857499998</v>
      </c>
      <c r="I66" s="44">
        <f>H66*(1+$K$66)</f>
        <v>516217.63426074997</v>
      </c>
      <c r="J66" s="5"/>
      <c r="K66" s="65">
        <v>0.01</v>
      </c>
      <c r="L66" s="66"/>
    </row>
    <row r="67" spans="1:12" ht="12.75">
      <c r="A67" s="55" t="s">
        <v>236</v>
      </c>
      <c r="B67" s="46">
        <v>21320</v>
      </c>
      <c r="C67" s="46">
        <v>21320</v>
      </c>
      <c r="D67" s="44">
        <v>24090</v>
      </c>
      <c r="E67" s="44">
        <v>21321</v>
      </c>
      <c r="F67" s="44">
        <v>0</v>
      </c>
      <c r="G67" s="44">
        <f>F67*(1+$K$67)</f>
        <v>0</v>
      </c>
      <c r="H67" s="44">
        <f>G67*(1+$K$67)</f>
        <v>0</v>
      </c>
      <c r="I67" s="44">
        <f>H67*(1+$K$67)</f>
        <v>0</v>
      </c>
      <c r="J67" s="5"/>
      <c r="K67" s="65">
        <v>0</v>
      </c>
      <c r="L67" s="141"/>
    </row>
    <row r="68" spans="1:12" ht="12.75">
      <c r="A68" s="173" t="s">
        <v>86</v>
      </c>
      <c r="B68" s="46">
        <f t="shared" ref="B68:H68" si="24">SUM(B65:B67)</f>
        <v>1313957</v>
      </c>
      <c r="C68" s="46">
        <f t="shared" si="24"/>
        <v>1375600</v>
      </c>
      <c r="D68" s="46">
        <f t="shared" si="24"/>
        <v>1465498</v>
      </c>
      <c r="E68" s="46">
        <f t="shared" si="24"/>
        <v>1544245</v>
      </c>
      <c r="F68" s="46">
        <f t="shared" si="24"/>
        <v>1527884.75</v>
      </c>
      <c r="G68" s="46">
        <f t="shared" si="24"/>
        <v>1532895.1074999999</v>
      </c>
      <c r="H68" s="46">
        <f t="shared" si="24"/>
        <v>1537955.5685749999</v>
      </c>
      <c r="I68" s="46">
        <f>SUM(I65:I67)</f>
        <v>1543066.6342607499</v>
      </c>
      <c r="J68" s="5"/>
      <c r="K68" s="63"/>
      <c r="L68" s="141"/>
    </row>
    <row r="69" spans="1:12" ht="12.75">
      <c r="A69" s="173" t="s">
        <v>144</v>
      </c>
      <c r="B69" s="44"/>
      <c r="C69" s="44"/>
      <c r="D69" s="44"/>
      <c r="E69" s="44"/>
      <c r="F69" s="44"/>
      <c r="G69" s="44"/>
      <c r="H69" s="44"/>
      <c r="I69" s="44"/>
      <c r="J69" s="5"/>
      <c r="K69" s="56"/>
      <c r="L69" s="141"/>
    </row>
    <row r="70" spans="1:12" ht="12.75">
      <c r="A70" s="55" t="s">
        <v>87</v>
      </c>
      <c r="B70" s="44">
        <v>69523</v>
      </c>
      <c r="C70" s="44">
        <f>39043+15720</f>
        <v>54763</v>
      </c>
      <c r="D70" s="44">
        <v>107050</v>
      </c>
      <c r="E70" s="44">
        <f t="shared" ref="E70:I71" si="25">D70*(1+$K70)</f>
        <v>107050</v>
      </c>
      <c r="F70" s="44">
        <f t="shared" si="25"/>
        <v>107050</v>
      </c>
      <c r="G70" s="44">
        <f t="shared" si="25"/>
        <v>107050</v>
      </c>
      <c r="H70" s="44">
        <f t="shared" si="25"/>
        <v>107050</v>
      </c>
      <c r="I70" s="44">
        <f t="shared" si="25"/>
        <v>107050</v>
      </c>
      <c r="J70" s="5"/>
      <c r="K70" s="56"/>
      <c r="L70" s="141"/>
    </row>
    <row r="71" spans="1:12" ht="12.75">
      <c r="A71" s="55" t="s">
        <v>88</v>
      </c>
      <c r="B71" s="44">
        <v>130620</v>
      </c>
      <c r="C71" s="44">
        <f>183320-C70</f>
        <v>128557</v>
      </c>
      <c r="D71" s="44">
        <v>171000</v>
      </c>
      <c r="E71" s="320">
        <v>171000</v>
      </c>
      <c r="F71" s="44">
        <f t="shared" si="25"/>
        <v>172710</v>
      </c>
      <c r="G71" s="44">
        <f t="shared" si="25"/>
        <v>174437.1</v>
      </c>
      <c r="H71" s="44">
        <f t="shared" si="25"/>
        <v>176181.47100000002</v>
      </c>
      <c r="I71" s="44">
        <f t="shared" si="25"/>
        <v>177943.28571000003</v>
      </c>
      <c r="J71" s="5"/>
      <c r="K71" s="56">
        <v>0.01</v>
      </c>
      <c r="L71" s="141"/>
    </row>
    <row r="72" spans="1:12" ht="12.75">
      <c r="A72" s="173" t="s">
        <v>86</v>
      </c>
      <c r="B72" s="44">
        <f t="shared" ref="B72:I72" si="26">B70+B71</f>
        <v>200143</v>
      </c>
      <c r="C72" s="44">
        <f t="shared" si="26"/>
        <v>183320</v>
      </c>
      <c r="D72" s="44">
        <f t="shared" si="26"/>
        <v>278050</v>
      </c>
      <c r="E72" s="44">
        <f t="shared" si="26"/>
        <v>278050</v>
      </c>
      <c r="F72" s="44">
        <f t="shared" si="26"/>
        <v>279760</v>
      </c>
      <c r="G72" s="44">
        <f t="shared" si="26"/>
        <v>281487.09999999998</v>
      </c>
      <c r="H72" s="44">
        <f t="shared" si="26"/>
        <v>283231.47100000002</v>
      </c>
      <c r="I72" s="44">
        <f t="shared" si="26"/>
        <v>284993.28571000003</v>
      </c>
      <c r="J72" s="5"/>
      <c r="K72" s="56"/>
      <c r="L72" s="141"/>
    </row>
    <row r="73" spans="1:12" ht="12.75">
      <c r="A73" s="173" t="s">
        <v>237</v>
      </c>
      <c r="B73" s="44"/>
      <c r="C73" s="46"/>
      <c r="D73" s="44"/>
      <c r="E73" s="44"/>
      <c r="F73" s="44"/>
      <c r="G73" s="44"/>
      <c r="H73" s="44"/>
      <c r="I73" s="44"/>
      <c r="J73" s="5"/>
      <c r="K73" s="56"/>
      <c r="L73" s="141"/>
    </row>
    <row r="74" spans="1:12" ht="12.75">
      <c r="A74" s="55" t="s">
        <v>87</v>
      </c>
      <c r="B74" s="44">
        <v>11600</v>
      </c>
      <c r="C74" s="46">
        <f>1602+10199+2021</f>
        <v>13822</v>
      </c>
      <c r="D74" s="44">
        <v>13486</v>
      </c>
      <c r="E74" s="44">
        <v>12796</v>
      </c>
      <c r="F74" s="44">
        <f t="shared" ref="F74:I75" si="27">E74*(1+$K74)</f>
        <v>12796</v>
      </c>
      <c r="G74" s="44">
        <f t="shared" si="27"/>
        <v>12796</v>
      </c>
      <c r="H74" s="44">
        <f t="shared" si="27"/>
        <v>12796</v>
      </c>
      <c r="I74" s="44">
        <f t="shared" si="27"/>
        <v>12796</v>
      </c>
      <c r="J74" s="5"/>
      <c r="K74" s="56"/>
      <c r="L74" s="141"/>
    </row>
    <row r="75" spans="1:12" ht="12.75">
      <c r="A75" s="55" t="s">
        <v>88</v>
      </c>
      <c r="B75" s="44">
        <v>446548</v>
      </c>
      <c r="C75" s="46">
        <f>481892-C74</f>
        <v>468070</v>
      </c>
      <c r="D75" s="44">
        <v>585400</v>
      </c>
      <c r="E75" s="320">
        <v>612000</v>
      </c>
      <c r="F75" s="44">
        <f t="shared" si="27"/>
        <v>642600</v>
      </c>
      <c r="G75" s="44">
        <f t="shared" si="27"/>
        <v>674730</v>
      </c>
      <c r="H75" s="44">
        <f t="shared" si="27"/>
        <v>708466.5</v>
      </c>
      <c r="I75" s="44">
        <f t="shared" si="27"/>
        <v>743889.82500000007</v>
      </c>
      <c r="J75" s="5"/>
      <c r="K75" s="56">
        <v>0.05</v>
      </c>
      <c r="L75" s="141"/>
    </row>
    <row r="76" spans="1:12" ht="12.75">
      <c r="A76" s="173" t="s">
        <v>86</v>
      </c>
      <c r="B76" s="44">
        <f>B74+B75</f>
        <v>458148</v>
      </c>
      <c r="C76" s="44">
        <f>C74+C75</f>
        <v>481892</v>
      </c>
      <c r="D76" s="44">
        <f>D74+D75</f>
        <v>598886</v>
      </c>
      <c r="E76" s="44">
        <f t="shared" ref="E76:J76" si="28">E74+E75</f>
        <v>624796</v>
      </c>
      <c r="F76" s="44">
        <f t="shared" si="28"/>
        <v>655396</v>
      </c>
      <c r="G76" s="44">
        <f t="shared" si="28"/>
        <v>687526</v>
      </c>
      <c r="H76" s="44">
        <f t="shared" si="28"/>
        <v>721262.5</v>
      </c>
      <c r="I76" s="44">
        <f t="shared" si="28"/>
        <v>756685.82500000007</v>
      </c>
      <c r="J76" s="44">
        <f t="shared" si="28"/>
        <v>0</v>
      </c>
      <c r="K76" s="56"/>
      <c r="L76" s="141"/>
    </row>
    <row r="77" spans="1:12" ht="12.75">
      <c r="A77" s="173" t="s">
        <v>238</v>
      </c>
      <c r="B77" s="44">
        <v>0</v>
      </c>
      <c r="C77" s="46">
        <v>7940</v>
      </c>
      <c r="D77" s="44">
        <v>7000</v>
      </c>
      <c r="E77" s="44">
        <v>6000</v>
      </c>
      <c r="F77" s="44">
        <f t="shared" ref="F77:I78" si="29">E77*(1+$K77)</f>
        <v>6000</v>
      </c>
      <c r="G77" s="44">
        <f t="shared" si="29"/>
        <v>6000</v>
      </c>
      <c r="H77" s="44">
        <f t="shared" si="29"/>
        <v>6000</v>
      </c>
      <c r="I77" s="44">
        <f t="shared" si="29"/>
        <v>6000</v>
      </c>
      <c r="J77" s="5"/>
      <c r="K77" s="56"/>
      <c r="L77" s="141"/>
    </row>
    <row r="78" spans="1:12" ht="12.75">
      <c r="A78" s="173" t="s">
        <v>239</v>
      </c>
      <c r="B78" s="44">
        <v>6995</v>
      </c>
      <c r="C78" s="46">
        <v>5555</v>
      </c>
      <c r="D78" s="44">
        <v>7000</v>
      </c>
      <c r="E78" s="320">
        <v>13440</v>
      </c>
      <c r="F78" s="44">
        <f t="shared" si="29"/>
        <v>13440</v>
      </c>
      <c r="G78" s="44">
        <f t="shared" si="29"/>
        <v>13440</v>
      </c>
      <c r="H78" s="44">
        <f t="shared" si="29"/>
        <v>13440</v>
      </c>
      <c r="I78" s="44">
        <f t="shared" si="29"/>
        <v>13440</v>
      </c>
      <c r="J78" s="5"/>
      <c r="K78" s="56"/>
      <c r="L78" s="141"/>
    </row>
    <row r="79" spans="1:12" ht="12.75">
      <c r="A79" s="57" t="s">
        <v>159</v>
      </c>
      <c r="B79" s="62">
        <f t="shared" ref="B79:I79" si="30">B68+B72+B76+B77+B78</f>
        <v>1979243</v>
      </c>
      <c r="C79" s="62">
        <f t="shared" si="30"/>
        <v>2054307</v>
      </c>
      <c r="D79" s="62">
        <f t="shared" si="30"/>
        <v>2356434</v>
      </c>
      <c r="E79" s="62">
        <f t="shared" si="30"/>
        <v>2466531</v>
      </c>
      <c r="F79" s="62">
        <f t="shared" si="30"/>
        <v>2482480.75</v>
      </c>
      <c r="G79" s="62">
        <f t="shared" si="30"/>
        <v>2521348.2075</v>
      </c>
      <c r="H79" s="62">
        <f t="shared" si="30"/>
        <v>2561889.5395749998</v>
      </c>
      <c r="I79" s="62">
        <f t="shared" si="30"/>
        <v>2604185.7449707501</v>
      </c>
      <c r="J79" s="5"/>
      <c r="K79" s="63"/>
      <c r="L79" s="141"/>
    </row>
    <row r="80" spans="1:12" ht="15.75">
      <c r="A80" s="53" t="s">
        <v>51</v>
      </c>
      <c r="B80" s="44"/>
      <c r="C80" s="64"/>
      <c r="D80" s="44"/>
      <c r="E80" s="44"/>
      <c r="F80" s="44"/>
      <c r="G80" s="44"/>
      <c r="H80" s="44"/>
      <c r="I80" s="4"/>
      <c r="J80" s="5"/>
      <c r="K80" s="150"/>
      <c r="L80" s="141"/>
    </row>
    <row r="81" spans="1:12" ht="12.75">
      <c r="A81" s="173" t="s">
        <v>145</v>
      </c>
      <c r="B81" s="44"/>
      <c r="C81" s="44"/>
      <c r="D81" s="44"/>
      <c r="E81" s="44"/>
      <c r="F81" s="44"/>
      <c r="G81" s="44"/>
      <c r="H81" s="44"/>
      <c r="I81" s="44"/>
      <c r="J81" s="5"/>
      <c r="K81" s="65"/>
      <c r="L81" s="141"/>
    </row>
    <row r="82" spans="1:12" ht="12.75">
      <c r="A82" s="55" t="s">
        <v>87</v>
      </c>
      <c r="B82" s="44">
        <v>116580</v>
      </c>
      <c r="C82" s="44">
        <f>65942+31097+4975+1575+1050+277</f>
        <v>104916</v>
      </c>
      <c r="D82" s="44">
        <v>113951</v>
      </c>
      <c r="E82" s="44">
        <v>117710</v>
      </c>
      <c r="F82" s="44">
        <f t="shared" ref="F82:I83" si="31">E82*(1+$K82)</f>
        <v>117710</v>
      </c>
      <c r="G82" s="44">
        <f t="shared" si="31"/>
        <v>117710</v>
      </c>
      <c r="H82" s="44">
        <f t="shared" si="31"/>
        <v>117710</v>
      </c>
      <c r="I82" s="44">
        <f t="shared" si="31"/>
        <v>117710</v>
      </c>
      <c r="J82" s="5"/>
      <c r="K82" s="65"/>
      <c r="L82" s="141"/>
    </row>
    <row r="83" spans="1:12" ht="12.75">
      <c r="A83" s="55" t="s">
        <v>88</v>
      </c>
      <c r="B83" s="44">
        <v>12824</v>
      </c>
      <c r="C83" s="44">
        <f>122512-C82+40</f>
        <v>17636</v>
      </c>
      <c r="D83" s="44">
        <f>21997+40</f>
        <v>22037</v>
      </c>
      <c r="E83" s="320">
        <v>42797</v>
      </c>
      <c r="F83" s="44">
        <f t="shared" si="31"/>
        <v>43224.97</v>
      </c>
      <c r="G83" s="44">
        <f t="shared" si="31"/>
        <v>43657.219700000001</v>
      </c>
      <c r="H83" s="44">
        <f t="shared" si="31"/>
        <v>44093.791897000003</v>
      </c>
      <c r="I83" s="44">
        <f t="shared" si="31"/>
        <v>44534.72981597</v>
      </c>
      <c r="J83" s="5"/>
      <c r="K83" s="65">
        <v>0.01</v>
      </c>
      <c r="L83" s="141"/>
    </row>
    <row r="84" spans="1:12" ht="12.75">
      <c r="A84" s="173" t="s">
        <v>86</v>
      </c>
      <c r="B84" s="44">
        <f t="shared" ref="B84:I84" si="32">SUM(B82:B83)</f>
        <v>129404</v>
      </c>
      <c r="C84" s="44">
        <f t="shared" si="32"/>
        <v>122552</v>
      </c>
      <c r="D84" s="44">
        <f t="shared" si="32"/>
        <v>135988</v>
      </c>
      <c r="E84" s="44">
        <f t="shared" si="32"/>
        <v>160507</v>
      </c>
      <c r="F84" s="44">
        <f t="shared" si="32"/>
        <v>160934.97</v>
      </c>
      <c r="G84" s="44">
        <f t="shared" si="32"/>
        <v>161367.21970000002</v>
      </c>
      <c r="H84" s="44">
        <f t="shared" si="32"/>
        <v>161803.79189699999</v>
      </c>
      <c r="I84" s="44">
        <f t="shared" si="32"/>
        <v>162244.72981597</v>
      </c>
      <c r="J84" s="5"/>
      <c r="K84" s="65"/>
      <c r="L84" s="141"/>
    </row>
    <row r="85" spans="1:12" ht="12.75">
      <c r="A85" s="173" t="s">
        <v>90</v>
      </c>
      <c r="B85" s="44"/>
      <c r="C85" s="44"/>
      <c r="D85" s="44"/>
      <c r="E85" s="44"/>
      <c r="F85" s="44"/>
      <c r="G85" s="44"/>
      <c r="H85" s="44"/>
      <c r="I85" s="44"/>
      <c r="J85" s="5"/>
      <c r="K85" s="63"/>
      <c r="L85" s="141"/>
    </row>
    <row r="86" spans="1:12" ht="12.75">
      <c r="A86" s="55" t="s">
        <v>87</v>
      </c>
      <c r="B86" s="44">
        <v>30444</v>
      </c>
      <c r="C86" s="44">
        <f>31113+500</f>
        <v>31613</v>
      </c>
      <c r="D86" s="44">
        <v>32835</v>
      </c>
      <c r="E86" s="44">
        <v>33996</v>
      </c>
      <c r="F86" s="44">
        <f t="shared" ref="F86:I87" si="33">E86*(1+$K86)</f>
        <v>33996</v>
      </c>
      <c r="G86" s="44">
        <f t="shared" si="33"/>
        <v>33996</v>
      </c>
      <c r="H86" s="44">
        <f t="shared" si="33"/>
        <v>33996</v>
      </c>
      <c r="I86" s="44">
        <f t="shared" si="33"/>
        <v>33996</v>
      </c>
      <c r="J86" s="5"/>
      <c r="K86" s="56"/>
      <c r="L86" s="141"/>
    </row>
    <row r="87" spans="1:12" ht="12.75">
      <c r="A87" s="55" t="s">
        <v>88</v>
      </c>
      <c r="B87" s="44">
        <v>13445</v>
      </c>
      <c r="C87" s="44">
        <f>42122-C86</f>
        <v>10509</v>
      </c>
      <c r="D87" s="44">
        <v>14145</v>
      </c>
      <c r="E87" s="44">
        <v>12525</v>
      </c>
      <c r="F87" s="44">
        <f t="shared" si="33"/>
        <v>12650.25</v>
      </c>
      <c r="G87" s="44">
        <f t="shared" si="33"/>
        <v>12776.752500000001</v>
      </c>
      <c r="H87" s="44">
        <f t="shared" si="33"/>
        <v>12904.520025</v>
      </c>
      <c r="I87" s="44">
        <f t="shared" si="33"/>
        <v>13033.56522525</v>
      </c>
      <c r="J87" s="5"/>
      <c r="K87" s="56">
        <v>0.01</v>
      </c>
      <c r="L87" s="141"/>
    </row>
    <row r="88" spans="1:12" ht="12.75">
      <c r="A88" s="173" t="s">
        <v>86</v>
      </c>
      <c r="B88" s="44">
        <f t="shared" ref="B88:I88" si="34">SUM(B86:B87)</f>
        <v>43889</v>
      </c>
      <c r="C88" s="44">
        <f t="shared" si="34"/>
        <v>42122</v>
      </c>
      <c r="D88" s="44">
        <f t="shared" si="34"/>
        <v>46980</v>
      </c>
      <c r="E88" s="44">
        <f t="shared" si="34"/>
        <v>46521</v>
      </c>
      <c r="F88" s="44">
        <f t="shared" si="34"/>
        <v>46646.25</v>
      </c>
      <c r="G88" s="44">
        <f t="shared" si="34"/>
        <v>46772.752500000002</v>
      </c>
      <c r="H88" s="44">
        <f t="shared" si="34"/>
        <v>46900.520024999998</v>
      </c>
      <c r="I88" s="44">
        <f t="shared" si="34"/>
        <v>47029.56522525</v>
      </c>
      <c r="J88" s="5"/>
      <c r="K88" s="63"/>
      <c r="L88" s="141"/>
    </row>
    <row r="89" spans="1:12" ht="12.75">
      <c r="A89" s="173" t="s">
        <v>146</v>
      </c>
      <c r="B89" s="44">
        <v>74175</v>
      </c>
      <c r="C89" s="44">
        <v>74474</v>
      </c>
      <c r="D89" s="44">
        <v>88400</v>
      </c>
      <c r="E89" s="44">
        <v>87800</v>
      </c>
      <c r="F89" s="44">
        <f>E89*(1+$K89)</f>
        <v>87800</v>
      </c>
      <c r="G89" s="44">
        <f>F89*(1+$K89)</f>
        <v>87800</v>
      </c>
      <c r="H89" s="44">
        <f>G89*(1+$K89)</f>
        <v>87800</v>
      </c>
      <c r="I89" s="44">
        <f>H89*(1+$K89)</f>
        <v>87800</v>
      </c>
      <c r="J89" s="5"/>
      <c r="K89" s="65"/>
      <c r="L89" s="141"/>
    </row>
    <row r="90" spans="1:12" ht="12.75">
      <c r="A90" s="57" t="s">
        <v>161</v>
      </c>
      <c r="B90" s="62">
        <f t="shared" ref="B90:C90" si="35">B84+B88+B89</f>
        <v>247468</v>
      </c>
      <c r="C90" s="62">
        <f t="shared" si="35"/>
        <v>239148</v>
      </c>
      <c r="D90" s="62">
        <f>D84+D88+D89</f>
        <v>271368</v>
      </c>
      <c r="E90" s="62">
        <f>E84+E88+E89</f>
        <v>294828</v>
      </c>
      <c r="F90" s="62">
        <f t="shared" ref="F90:I90" si="36">F84+F88+F89</f>
        <v>295381.21999999997</v>
      </c>
      <c r="G90" s="62">
        <f t="shared" si="36"/>
        <v>295939.97220000002</v>
      </c>
      <c r="H90" s="62">
        <f t="shared" si="36"/>
        <v>296504.31192200002</v>
      </c>
      <c r="I90" s="62">
        <f t="shared" si="36"/>
        <v>297074.29504122003</v>
      </c>
      <c r="J90" s="5"/>
      <c r="K90" s="148"/>
      <c r="L90" s="141"/>
    </row>
    <row r="91" spans="1:12" ht="15.75">
      <c r="A91" s="53" t="s">
        <v>148</v>
      </c>
      <c r="B91" s="69"/>
      <c r="C91" s="67"/>
      <c r="D91" s="69"/>
      <c r="E91" s="69"/>
      <c r="F91" s="69"/>
      <c r="G91" s="69"/>
      <c r="H91" s="69"/>
      <c r="I91" s="230"/>
      <c r="J91" s="5"/>
      <c r="K91" s="150"/>
      <c r="L91" s="141"/>
    </row>
    <row r="92" spans="1:12" ht="12.75">
      <c r="A92" s="173" t="s">
        <v>147</v>
      </c>
      <c r="B92" s="69"/>
      <c r="C92" s="67"/>
      <c r="D92" s="69"/>
      <c r="E92" s="69"/>
      <c r="F92" s="69"/>
      <c r="G92" s="69"/>
      <c r="H92" s="69"/>
      <c r="I92" s="230"/>
      <c r="J92" s="5"/>
      <c r="K92" s="150"/>
      <c r="L92" s="141"/>
    </row>
    <row r="93" spans="1:12" ht="12.75">
      <c r="A93" s="55" t="s">
        <v>53</v>
      </c>
      <c r="B93" s="69">
        <v>253607</v>
      </c>
      <c r="C93" s="68">
        <f>150898+119620+548+1400</f>
        <v>272466</v>
      </c>
      <c r="D93" s="44">
        <v>285844</v>
      </c>
      <c r="E93" s="44">
        <v>294178</v>
      </c>
      <c r="F93" s="44">
        <f>E93*(1+$K93)</f>
        <v>294178</v>
      </c>
      <c r="G93" s="44">
        <f>F93*(1+$K93)</f>
        <v>294178</v>
      </c>
      <c r="H93" s="44">
        <f>G93*(1+$K93)</f>
        <v>294178</v>
      </c>
      <c r="I93" s="44">
        <f>H93*(1+$K93)</f>
        <v>294178</v>
      </c>
      <c r="J93" s="5"/>
      <c r="K93" s="147">
        <v>0</v>
      </c>
      <c r="L93" s="177"/>
    </row>
    <row r="94" spans="1:12" ht="12.75">
      <c r="A94" s="42" t="s">
        <v>180</v>
      </c>
      <c r="B94" s="44">
        <v>148355</v>
      </c>
      <c r="C94" s="46">
        <f>411569-C93</f>
        <v>139103</v>
      </c>
      <c r="D94" s="44">
        <v>141106</v>
      </c>
      <c r="E94" s="44">
        <v>143566</v>
      </c>
      <c r="F94" s="44">
        <f>E94*(1+$K$94)</f>
        <v>145001.66</v>
      </c>
      <c r="G94" s="44">
        <f>F94*(1+$K$94)</f>
        <v>146451.67660000001</v>
      </c>
      <c r="H94" s="44">
        <f>G94*(1+$K$94)</f>
        <v>147916.19336600002</v>
      </c>
      <c r="I94" s="44">
        <f>H94*(1+$K$94)</f>
        <v>149395.35529966003</v>
      </c>
      <c r="J94" s="5"/>
      <c r="K94" s="65">
        <v>0.01</v>
      </c>
      <c r="L94" s="141"/>
    </row>
    <row r="95" spans="1:12" ht="12.75">
      <c r="A95" s="174" t="s">
        <v>86</v>
      </c>
      <c r="B95" s="46">
        <f t="shared" ref="B95:I95" si="37">SUM(B93:B94)</f>
        <v>401962</v>
      </c>
      <c r="C95" s="46">
        <f t="shared" si="37"/>
        <v>411569</v>
      </c>
      <c r="D95" s="46">
        <f t="shared" si="37"/>
        <v>426950</v>
      </c>
      <c r="E95" s="46">
        <f t="shared" si="37"/>
        <v>437744</v>
      </c>
      <c r="F95" s="46">
        <f t="shared" si="37"/>
        <v>439179.66000000003</v>
      </c>
      <c r="G95" s="46">
        <f t="shared" si="37"/>
        <v>440629.67660000001</v>
      </c>
      <c r="H95" s="46">
        <f t="shared" si="37"/>
        <v>442094.19336600002</v>
      </c>
      <c r="I95" s="46">
        <f t="shared" si="37"/>
        <v>443573.35529966</v>
      </c>
      <c r="J95" s="5"/>
      <c r="K95" s="148"/>
      <c r="L95" s="141"/>
    </row>
    <row r="96" spans="1:12" ht="12.75">
      <c r="A96" s="173" t="s">
        <v>240</v>
      </c>
      <c r="B96" s="44"/>
      <c r="C96" s="44"/>
      <c r="D96" s="44"/>
      <c r="E96" s="44"/>
      <c r="F96" s="44"/>
      <c r="G96" s="44"/>
      <c r="H96" s="44"/>
      <c r="I96" s="44"/>
      <c r="J96" s="5"/>
      <c r="K96" s="150"/>
      <c r="L96" s="141"/>
    </row>
    <row r="97" spans="1:12" ht="12.75">
      <c r="A97" s="55" t="s">
        <v>87</v>
      </c>
      <c r="B97" s="44">
        <v>117694</v>
      </c>
      <c r="C97" s="44">
        <f>73905+21112+27643+1100</f>
        <v>123760</v>
      </c>
      <c r="D97" s="44">
        <v>127344</v>
      </c>
      <c r="E97" s="44">
        <v>131149</v>
      </c>
      <c r="F97" s="44">
        <f t="shared" ref="F97:I98" si="38">E97*(1+$K97)</f>
        <v>131149</v>
      </c>
      <c r="G97" s="44">
        <f t="shared" si="38"/>
        <v>131149</v>
      </c>
      <c r="H97" s="44">
        <f t="shared" si="38"/>
        <v>131149</v>
      </c>
      <c r="I97" s="44">
        <f t="shared" si="38"/>
        <v>131149</v>
      </c>
      <c r="J97" s="5"/>
      <c r="K97" s="150"/>
      <c r="L97" s="141"/>
    </row>
    <row r="98" spans="1:12" ht="12.75">
      <c r="A98" s="55" t="s">
        <v>88</v>
      </c>
      <c r="B98" s="44">
        <v>12846</v>
      </c>
      <c r="C98" s="44">
        <f>140381-C97</f>
        <v>16621</v>
      </c>
      <c r="D98" s="44">
        <v>16195</v>
      </c>
      <c r="E98" s="320">
        <v>16795</v>
      </c>
      <c r="F98" s="44">
        <f t="shared" si="38"/>
        <v>16962.95</v>
      </c>
      <c r="G98" s="44">
        <f t="shared" si="38"/>
        <v>17132.5795</v>
      </c>
      <c r="H98" s="44">
        <f t="shared" si="38"/>
        <v>17303.905295</v>
      </c>
      <c r="I98" s="44">
        <f t="shared" si="38"/>
        <v>17476.944347950001</v>
      </c>
      <c r="J98" s="5"/>
      <c r="K98" s="65">
        <v>0.01</v>
      </c>
      <c r="L98" s="141"/>
    </row>
    <row r="99" spans="1:12" ht="12.75">
      <c r="A99" s="173" t="s">
        <v>86</v>
      </c>
      <c r="B99" s="44">
        <f t="shared" ref="B99:I99" si="39">SUM(B97:B98)</f>
        <v>130540</v>
      </c>
      <c r="C99" s="44">
        <f t="shared" si="39"/>
        <v>140381</v>
      </c>
      <c r="D99" s="44">
        <f t="shared" si="39"/>
        <v>143539</v>
      </c>
      <c r="E99" s="44">
        <f t="shared" si="39"/>
        <v>147944</v>
      </c>
      <c r="F99" s="44">
        <f t="shared" si="39"/>
        <v>148111.95000000001</v>
      </c>
      <c r="G99" s="44">
        <f t="shared" si="39"/>
        <v>148281.57949999999</v>
      </c>
      <c r="H99" s="44">
        <f t="shared" si="39"/>
        <v>148452.905295</v>
      </c>
      <c r="I99" s="44">
        <f t="shared" si="39"/>
        <v>148625.94434794999</v>
      </c>
      <c r="J99" s="5"/>
      <c r="K99" s="150"/>
      <c r="L99" s="141"/>
    </row>
    <row r="100" spans="1:12" ht="12.75">
      <c r="A100" s="174" t="s">
        <v>241</v>
      </c>
      <c r="B100" s="44">
        <v>801</v>
      </c>
      <c r="C100" s="46">
        <f>0+938</f>
        <v>938</v>
      </c>
      <c r="D100" s="44">
        <v>1800</v>
      </c>
      <c r="E100" s="44">
        <f>D100*(1+$K100)</f>
        <v>1800</v>
      </c>
      <c r="F100" s="44">
        <f>E100*(1+$K100)</f>
        <v>1800</v>
      </c>
      <c r="G100" s="44">
        <f>F100*(1+$K100)</f>
        <v>1800</v>
      </c>
      <c r="H100" s="44">
        <f>G100*(1+$K100)</f>
        <v>1800</v>
      </c>
      <c r="I100" s="44">
        <f>H100*(1+$K100)</f>
        <v>1800</v>
      </c>
      <c r="J100" s="5"/>
      <c r="K100" s="65"/>
      <c r="L100" s="141"/>
    </row>
    <row r="101" spans="1:12" ht="12.75">
      <c r="A101" s="57" t="s">
        <v>162</v>
      </c>
      <c r="B101" s="62">
        <f t="shared" ref="B101:C101" si="40">B95+B99+B100</f>
        <v>533303</v>
      </c>
      <c r="C101" s="62">
        <f t="shared" si="40"/>
        <v>552888</v>
      </c>
      <c r="D101" s="62">
        <f>D95+D99+D100</f>
        <v>572289</v>
      </c>
      <c r="E101" s="62">
        <f t="shared" ref="E101" si="41">E95+E99+E100</f>
        <v>587488</v>
      </c>
      <c r="F101" s="62">
        <f t="shared" ref="F101:G101" si="42">F95+F99+F100</f>
        <v>589091.6100000001</v>
      </c>
      <c r="G101" s="62">
        <f t="shared" si="42"/>
        <v>590711.2561</v>
      </c>
      <c r="H101" s="62">
        <f t="shared" ref="H101" si="43">H95+H99+H100</f>
        <v>592347.09866100003</v>
      </c>
      <c r="I101" s="62">
        <f t="shared" ref="I101" si="44">I95+I99+I100</f>
        <v>593999.29964760994</v>
      </c>
      <c r="J101" s="5"/>
      <c r="K101" s="148"/>
      <c r="L101" s="141"/>
    </row>
    <row r="102" spans="1:12" ht="15.75">
      <c r="A102" s="53" t="s">
        <v>150</v>
      </c>
      <c r="B102" s="64"/>
      <c r="C102" s="64"/>
      <c r="D102" s="64"/>
      <c r="E102" s="44"/>
      <c r="F102" s="44"/>
      <c r="G102" s="44"/>
      <c r="H102" s="44"/>
      <c r="I102" s="4"/>
      <c r="J102" s="5"/>
      <c r="K102" s="150"/>
      <c r="L102" s="141"/>
    </row>
    <row r="103" spans="1:12" ht="12.75">
      <c r="A103" s="74" t="s">
        <v>242</v>
      </c>
      <c r="B103" s="46">
        <f>'Debt Summary'!C19</f>
        <v>543634.4</v>
      </c>
      <c r="C103" s="46">
        <f>'Debt Summary'!D19</f>
        <v>731455</v>
      </c>
      <c r="D103" s="46">
        <f>'Debt Summary'!E19</f>
        <v>978302</v>
      </c>
      <c r="E103" s="46">
        <f>'Debt Summary'!F19</f>
        <v>980162</v>
      </c>
      <c r="F103" s="46">
        <f>'Debt Summary'!G19</f>
        <v>975681</v>
      </c>
      <c r="G103" s="46">
        <f>'Debt Summary'!H19</f>
        <v>977934</v>
      </c>
      <c r="H103" s="46">
        <f>'Debt Summary'!I19</f>
        <v>981001</v>
      </c>
      <c r="I103" s="46">
        <f>'Debt Summary'!J19</f>
        <v>981831</v>
      </c>
      <c r="J103" s="46"/>
      <c r="K103" s="150" t="s">
        <v>179</v>
      </c>
      <c r="L103" s="177" t="s">
        <v>477</v>
      </c>
    </row>
    <row r="104" spans="1:12" ht="12.75">
      <c r="A104" s="74" t="s">
        <v>243</v>
      </c>
      <c r="B104" s="46">
        <f>'Debt Summary'!C34</f>
        <v>63037.04</v>
      </c>
      <c r="C104" s="46">
        <f>'Debt Summary'!D34</f>
        <v>77338</v>
      </c>
      <c r="D104" s="46">
        <f>'Debt Summary'!E34</f>
        <v>70198</v>
      </c>
      <c r="E104" s="46">
        <f>'Debt Summary'!F34</f>
        <v>48547</v>
      </c>
      <c r="F104" s="46">
        <f>'Debt Summary'!G34</f>
        <v>48261</v>
      </c>
      <c r="G104" s="46">
        <f>'Debt Summary'!H34</f>
        <v>47988</v>
      </c>
      <c r="H104" s="46">
        <f>'Debt Summary'!I34</f>
        <v>46784</v>
      </c>
      <c r="I104" s="46">
        <f>'Debt Summary'!J34</f>
        <v>45797</v>
      </c>
      <c r="J104" s="5"/>
      <c r="K104" s="150" t="s">
        <v>179</v>
      </c>
      <c r="L104" s="141"/>
    </row>
    <row r="105" spans="1:12" ht="12.75">
      <c r="A105" s="74" t="s">
        <v>217</v>
      </c>
      <c r="B105" s="46">
        <f>'Debt Summary'!C36</f>
        <v>18676.84</v>
      </c>
      <c r="C105" s="46">
        <v>15554</v>
      </c>
      <c r="D105" s="46">
        <f>'Debt Summary'!E36</f>
        <v>80000</v>
      </c>
      <c r="E105" s="46">
        <f>'Debt Summary'!F36</f>
        <v>38100</v>
      </c>
      <c r="F105" s="46">
        <f>'Debt Summary'!G36</f>
        <v>0</v>
      </c>
      <c r="G105" s="46">
        <f>'Debt Summary'!H36</f>
        <v>0</v>
      </c>
      <c r="H105" s="46">
        <f>'Debt Summary'!I36</f>
        <v>0</v>
      </c>
      <c r="I105" s="46">
        <f>'Debt Summary'!J36</f>
        <v>0</v>
      </c>
      <c r="J105" s="5"/>
      <c r="K105" s="150"/>
      <c r="L105" s="141"/>
    </row>
    <row r="106" spans="1:12" ht="12.75">
      <c r="A106" s="57" t="s">
        <v>163</v>
      </c>
      <c r="B106" s="62">
        <f>SUM(B103:B105)</f>
        <v>625348.28</v>
      </c>
      <c r="C106" s="62">
        <f>SUM(C103:C105)</f>
        <v>824347</v>
      </c>
      <c r="D106" s="62">
        <f>SUM(D103:D105)</f>
        <v>1128500</v>
      </c>
      <c r="E106" s="62">
        <f>SUM(E103:E105)</f>
        <v>1066809</v>
      </c>
      <c r="F106" s="62">
        <f t="shared" ref="F106:I106" si="45">SUM(F103:F105)</f>
        <v>1023942</v>
      </c>
      <c r="G106" s="62">
        <f t="shared" si="45"/>
        <v>1025922</v>
      </c>
      <c r="H106" s="62">
        <f t="shared" si="45"/>
        <v>1027785</v>
      </c>
      <c r="I106" s="62">
        <f t="shared" si="45"/>
        <v>1027628</v>
      </c>
      <c r="J106" s="5"/>
      <c r="K106" s="221"/>
      <c r="L106" s="141"/>
    </row>
    <row r="107" spans="1:12" ht="15.75">
      <c r="A107" s="53" t="s">
        <v>173</v>
      </c>
      <c r="B107" s="44"/>
      <c r="C107" s="70"/>
      <c r="D107" s="44"/>
      <c r="E107" s="44"/>
      <c r="F107" s="44"/>
      <c r="G107" s="44"/>
      <c r="H107" s="44"/>
      <c r="I107" s="4"/>
      <c r="J107" s="5"/>
      <c r="K107" s="150"/>
      <c r="L107" s="141"/>
    </row>
    <row r="108" spans="1:12" ht="12.75">
      <c r="A108" s="74" t="s">
        <v>253</v>
      </c>
      <c r="B108" s="44">
        <v>53454</v>
      </c>
      <c r="C108" s="70">
        <v>55514</v>
      </c>
      <c r="D108" s="44">
        <v>55957</v>
      </c>
      <c r="E108" s="44">
        <v>52856</v>
      </c>
      <c r="F108" s="44">
        <f>E108*(1+$K$108)</f>
        <v>52856</v>
      </c>
      <c r="G108" s="44">
        <f>F108*(1+$K$108)</f>
        <v>52856</v>
      </c>
      <c r="H108" s="44">
        <f>G108*(1+$K$108)</f>
        <v>52856</v>
      </c>
      <c r="I108" s="44">
        <f>H108*(1+$K$108)</f>
        <v>52856</v>
      </c>
      <c r="J108" s="5"/>
      <c r="K108" s="146">
        <v>0</v>
      </c>
      <c r="L108" s="141"/>
    </row>
    <row r="109" spans="1:12" ht="12.75">
      <c r="A109" s="74" t="s">
        <v>254</v>
      </c>
      <c r="B109" s="44">
        <v>6592</v>
      </c>
      <c r="C109" s="70">
        <v>6948</v>
      </c>
      <c r="D109" s="44">
        <v>7455</v>
      </c>
      <c r="E109" s="44">
        <v>7679</v>
      </c>
      <c r="F109" s="44">
        <f>E109*(1+$K$109)</f>
        <v>8062.9500000000007</v>
      </c>
      <c r="G109" s="44">
        <f>F109*(1+$K$109)</f>
        <v>8466.0975000000017</v>
      </c>
      <c r="H109" s="44">
        <f>G109*(1+$K$109)</f>
        <v>8889.4023750000015</v>
      </c>
      <c r="I109" s="44">
        <f>H109*(1+$K$109)</f>
        <v>9333.8724937500028</v>
      </c>
      <c r="J109" s="5"/>
      <c r="K109" s="146">
        <v>0.05</v>
      </c>
      <c r="L109" s="141"/>
    </row>
    <row r="110" spans="1:12" ht="12.75">
      <c r="A110" s="74" t="s">
        <v>255</v>
      </c>
      <c r="B110" s="44">
        <v>26171</v>
      </c>
      <c r="C110" s="70">
        <v>27254</v>
      </c>
      <c r="D110" s="44">
        <v>30887</v>
      </c>
      <c r="E110" s="44">
        <v>31274</v>
      </c>
      <c r="F110" s="44">
        <f>E110*(1+$K$110)</f>
        <v>31899.48</v>
      </c>
      <c r="G110" s="44">
        <f>F110*(1+$K$110)</f>
        <v>32537.4696</v>
      </c>
      <c r="H110" s="44">
        <f>G110*(1+$K$110)</f>
        <v>33188.218992000002</v>
      </c>
      <c r="I110" s="44">
        <f>H110*(1+$K$110)</f>
        <v>33851.983371840004</v>
      </c>
      <c r="J110" s="5"/>
      <c r="K110" s="146">
        <v>0.02</v>
      </c>
      <c r="L110" s="141"/>
    </row>
    <row r="111" spans="1:12" ht="12.75">
      <c r="A111" s="74" t="s">
        <v>256</v>
      </c>
      <c r="B111" s="44">
        <v>150</v>
      </c>
      <c r="C111" s="70">
        <v>0</v>
      </c>
      <c r="D111" s="44">
        <v>150</v>
      </c>
      <c r="E111" s="44">
        <f>D111*(1+$K$111)</f>
        <v>150</v>
      </c>
      <c r="F111" s="44">
        <f>E111*(1+$K$111)</f>
        <v>150</v>
      </c>
      <c r="G111" s="44">
        <f>F111*(1+$K$111)</f>
        <v>150</v>
      </c>
      <c r="H111" s="44">
        <f>G111*(1+$K$111)</f>
        <v>150</v>
      </c>
      <c r="I111" s="44">
        <f>H111*(1+$K$111)</f>
        <v>150</v>
      </c>
      <c r="J111" s="5"/>
      <c r="K111" s="146"/>
      <c r="L111" s="141"/>
    </row>
    <row r="112" spans="1:12" ht="12.75">
      <c r="A112" s="74" t="s">
        <v>257</v>
      </c>
      <c r="B112" s="44">
        <v>14457</v>
      </c>
      <c r="C112" s="70">
        <v>14986</v>
      </c>
      <c r="D112" s="44">
        <v>16730</v>
      </c>
      <c r="E112" s="44">
        <v>19650</v>
      </c>
      <c r="F112" s="44">
        <f>E112*(1+$K$112)</f>
        <v>20239.5</v>
      </c>
      <c r="G112" s="44">
        <f>F112*(1+$K$112)</f>
        <v>20846.685000000001</v>
      </c>
      <c r="H112" s="44">
        <f>G112*(1+$K$112)</f>
        <v>21472.085550000003</v>
      </c>
      <c r="I112" s="44">
        <f>H112*(1+$K$112)</f>
        <v>22116.248116500003</v>
      </c>
      <c r="J112" s="5"/>
      <c r="K112" s="146">
        <v>0.03</v>
      </c>
      <c r="L112" s="141"/>
    </row>
    <row r="113" spans="1:12" ht="12.75">
      <c r="A113" s="57" t="s">
        <v>174</v>
      </c>
      <c r="B113" s="62">
        <f t="shared" ref="B113:I113" si="46">SUM(B108:B112)</f>
        <v>100824</v>
      </c>
      <c r="C113" s="62">
        <f t="shared" si="46"/>
        <v>104702</v>
      </c>
      <c r="D113" s="62">
        <f t="shared" si="46"/>
        <v>111179</v>
      </c>
      <c r="E113" s="62">
        <f t="shared" si="46"/>
        <v>111609</v>
      </c>
      <c r="F113" s="62">
        <f t="shared" si="46"/>
        <v>113207.93</v>
      </c>
      <c r="G113" s="62">
        <f t="shared" si="46"/>
        <v>114856.2521</v>
      </c>
      <c r="H113" s="62">
        <f t="shared" si="46"/>
        <v>116555.70691700002</v>
      </c>
      <c r="I113" s="62">
        <f t="shared" si="46"/>
        <v>118308.10398209002</v>
      </c>
      <c r="J113" s="62">
        <f>SUM(J108:J110)</f>
        <v>0</v>
      </c>
      <c r="K113" s="221"/>
      <c r="L113" s="141"/>
    </row>
    <row r="114" spans="1:12" ht="15.75">
      <c r="A114" s="71" t="s">
        <v>149</v>
      </c>
      <c r="B114" s="44"/>
      <c r="C114" s="70"/>
      <c r="D114" s="44"/>
      <c r="E114" s="44"/>
      <c r="F114" s="44"/>
      <c r="G114" s="44"/>
      <c r="H114" s="44"/>
      <c r="I114" s="4"/>
      <c r="J114" s="5"/>
      <c r="K114" s="150"/>
      <c r="L114" s="141"/>
    </row>
    <row r="115" spans="1:12" ht="12.75">
      <c r="A115" s="74" t="s">
        <v>245</v>
      </c>
      <c r="B115" s="44">
        <v>2860</v>
      </c>
      <c r="C115" s="70">
        <v>1363</v>
      </c>
      <c r="D115" s="44">
        <v>2045</v>
      </c>
      <c r="E115" s="44">
        <f>D115*(1+$K$115)</f>
        <v>2045</v>
      </c>
      <c r="F115" s="44">
        <f>E115*(1+$K$115)</f>
        <v>2045</v>
      </c>
      <c r="G115" s="44">
        <f>F115*(1+$K$115)</f>
        <v>2045</v>
      </c>
      <c r="H115" s="44">
        <f>G115*(1+$K$115)</f>
        <v>2045</v>
      </c>
      <c r="I115" s="44">
        <f>H115*(1+$K$115)</f>
        <v>2045</v>
      </c>
      <c r="J115" s="5"/>
      <c r="K115" s="150"/>
      <c r="L115" s="141"/>
    </row>
    <row r="116" spans="1:12" ht="12.75">
      <c r="A116" s="74" t="s">
        <v>151</v>
      </c>
      <c r="B116" s="44">
        <v>926159</v>
      </c>
      <c r="C116" s="44">
        <v>912706</v>
      </c>
      <c r="D116" s="44">
        <v>973492</v>
      </c>
      <c r="E116" s="44">
        <f>Pension!F8</f>
        <v>1066196.0434553998</v>
      </c>
      <c r="F116" s="44">
        <f>Pension!F9</f>
        <v>1121638.1336159999</v>
      </c>
      <c r="G116" s="44">
        <f>Pension!F10</f>
        <v>1179963.5719013999</v>
      </c>
      <c r="H116" s="44">
        <f>Pension!F11</f>
        <v>1241321.6324652</v>
      </c>
      <c r="I116" s="44">
        <f>Pension!F12</f>
        <v>1305870.3098292155</v>
      </c>
      <c r="K116" s="189" t="s">
        <v>172</v>
      </c>
      <c r="L116" s="142"/>
    </row>
    <row r="117" spans="1:12" ht="12.75">
      <c r="A117" s="74" t="s">
        <v>152</v>
      </c>
      <c r="B117" s="44">
        <v>40175</v>
      </c>
      <c r="C117" s="44">
        <v>42895</v>
      </c>
      <c r="D117" s="44">
        <v>45000</v>
      </c>
      <c r="E117" s="320">
        <v>43000</v>
      </c>
      <c r="F117" s="44">
        <f>E117*(1+$K$117)</f>
        <v>46225</v>
      </c>
      <c r="G117" s="44">
        <f>F117*(1+$K$117)</f>
        <v>49691.875</v>
      </c>
      <c r="H117" s="44">
        <f>G117*(1+$K$117)</f>
        <v>53418.765625</v>
      </c>
      <c r="I117" s="44">
        <f>H117*(1+$K$117)</f>
        <v>57425.173046874996</v>
      </c>
      <c r="K117" s="146">
        <v>7.4999999999999997E-2</v>
      </c>
      <c r="L117" s="311"/>
    </row>
    <row r="118" spans="1:12" ht="12.75">
      <c r="A118" s="74" t="s">
        <v>62</v>
      </c>
      <c r="B118" s="44">
        <v>12674</v>
      </c>
      <c r="C118" s="44">
        <v>0</v>
      </c>
      <c r="D118" s="44">
        <v>10000</v>
      </c>
      <c r="E118" s="44">
        <v>10000</v>
      </c>
      <c r="F118" s="44">
        <f>E118*(1+$K$118)</f>
        <v>10300</v>
      </c>
      <c r="G118" s="44">
        <f>F118*(1+$K$118)</f>
        <v>10609</v>
      </c>
      <c r="H118" s="44">
        <f>G118*(1+$K$118)</f>
        <v>10927.27</v>
      </c>
      <c r="I118" s="44">
        <f>H118*(1+$K$118)</f>
        <v>11255.088100000001</v>
      </c>
      <c r="K118" s="146">
        <v>0.03</v>
      </c>
      <c r="L118" s="142"/>
    </row>
    <row r="119" spans="1:12" ht="12.75">
      <c r="A119" s="74" t="s">
        <v>153</v>
      </c>
      <c r="B119" s="44">
        <v>1013427</v>
      </c>
      <c r="C119" s="44">
        <v>1010437</v>
      </c>
      <c r="D119" s="44">
        <f>1186320-60000</f>
        <v>1126320</v>
      </c>
      <c r="E119" s="320">
        <v>1194420</v>
      </c>
      <c r="F119" s="44">
        <f>E119*(1+$K$119)</f>
        <v>1284001.5</v>
      </c>
      <c r="G119" s="44">
        <f>F119*(1+$K$119)</f>
        <v>1380301.6125</v>
      </c>
      <c r="H119" s="44">
        <f>G119*(1+$K$119)</f>
        <v>1483824.2334375</v>
      </c>
      <c r="I119" s="44">
        <f>H119*(1+$K$119)</f>
        <v>1595111.0509453125</v>
      </c>
      <c r="K119" s="146">
        <v>7.4999999999999997E-2</v>
      </c>
      <c r="L119" s="142" t="s">
        <v>381</v>
      </c>
    </row>
    <row r="120" spans="1:12" ht="12.75">
      <c r="A120" s="74" t="s">
        <v>154</v>
      </c>
      <c r="B120" s="44">
        <v>15020</v>
      </c>
      <c r="C120" s="44">
        <v>14800</v>
      </c>
      <c r="D120" s="44">
        <v>17200</v>
      </c>
      <c r="E120" s="44">
        <v>17200</v>
      </c>
      <c r="F120" s="44">
        <f>E120*(1+$K$120)</f>
        <v>17716</v>
      </c>
      <c r="G120" s="44">
        <f>F120*(1+$K$120)</f>
        <v>18247.48</v>
      </c>
      <c r="H120" s="44">
        <f>G120*(1+$K$120)</f>
        <v>18794.904399999999</v>
      </c>
      <c r="I120" s="44">
        <f>H120*(1+$K$120)</f>
        <v>19358.751531999998</v>
      </c>
      <c r="K120" s="146">
        <v>0.03</v>
      </c>
      <c r="L120" s="142"/>
    </row>
    <row r="121" spans="1:12" ht="12.75">
      <c r="A121" s="74" t="s">
        <v>155</v>
      </c>
      <c r="B121" s="44">
        <v>58673</v>
      </c>
      <c r="C121" s="44">
        <v>58606</v>
      </c>
      <c r="D121" s="44">
        <v>64000</v>
      </c>
      <c r="E121" s="44">
        <v>65000</v>
      </c>
      <c r="F121" s="44">
        <f>E121*(1+$K$121)</f>
        <v>66950</v>
      </c>
      <c r="G121" s="44">
        <f>F121*(1+$K$121)</f>
        <v>68958.5</v>
      </c>
      <c r="H121" s="44">
        <f>G121*(1+$K$121)</f>
        <v>71027.255000000005</v>
      </c>
      <c r="I121" s="44">
        <f>H121*(1+$K$121)</f>
        <v>73158.072650000002</v>
      </c>
      <c r="K121" s="189">
        <v>0.03</v>
      </c>
      <c r="L121" s="142"/>
    </row>
    <row r="122" spans="1:12" ht="12.75">
      <c r="A122" s="74" t="s">
        <v>156</v>
      </c>
      <c r="B122" s="44">
        <v>85912</v>
      </c>
      <c r="C122" s="44">
        <v>92318</v>
      </c>
      <c r="D122" s="44">
        <v>96000</v>
      </c>
      <c r="E122" s="320">
        <v>115000</v>
      </c>
      <c r="F122" s="44">
        <f>E122*(1+$K$122)</f>
        <v>118450</v>
      </c>
      <c r="G122" s="44">
        <f>F122*(1+$K$122)</f>
        <v>122003.5</v>
      </c>
      <c r="H122" s="44">
        <f>G122*(1+$K$122)</f>
        <v>125663.60500000001</v>
      </c>
      <c r="I122" s="44">
        <f>H122*(1+$K$122)</f>
        <v>129433.51315000001</v>
      </c>
      <c r="K122" s="146">
        <v>0.03</v>
      </c>
      <c r="L122" s="142"/>
    </row>
    <row r="123" spans="1:12" ht="12.75">
      <c r="A123" s="57" t="s">
        <v>164</v>
      </c>
      <c r="B123" s="58">
        <f t="shared" ref="B123:I123" si="47">SUM(B115:B122)</f>
        <v>2154900</v>
      </c>
      <c r="C123" s="58">
        <f t="shared" si="47"/>
        <v>2133125</v>
      </c>
      <c r="D123" s="58">
        <f t="shared" si="47"/>
        <v>2334057</v>
      </c>
      <c r="E123" s="58">
        <f t="shared" si="47"/>
        <v>2512861.0434553996</v>
      </c>
      <c r="F123" s="58">
        <f t="shared" si="47"/>
        <v>2667325.6336159999</v>
      </c>
      <c r="G123" s="58">
        <f t="shared" si="47"/>
        <v>2831820.5394013999</v>
      </c>
      <c r="H123" s="58">
        <f t="shared" si="47"/>
        <v>3007022.6659276998</v>
      </c>
      <c r="I123" s="58">
        <f t="shared" si="47"/>
        <v>3193656.9592534034</v>
      </c>
      <c r="K123" s="152"/>
      <c r="L123" s="142"/>
    </row>
    <row r="124" spans="1:12" ht="15.75">
      <c r="A124" s="53" t="s">
        <v>166</v>
      </c>
      <c r="B124" s="67"/>
      <c r="C124" s="67"/>
      <c r="D124" s="67"/>
      <c r="E124" s="67"/>
      <c r="F124" s="67"/>
      <c r="G124" s="67"/>
      <c r="H124" s="67"/>
      <c r="I124" s="231"/>
      <c r="J124" s="5"/>
      <c r="K124" s="149"/>
      <c r="L124" s="141"/>
    </row>
    <row r="125" spans="1:12" ht="12.75">
      <c r="A125" s="55" t="s">
        <v>343</v>
      </c>
      <c r="B125" s="68">
        <f>Enterprises!B22</f>
        <v>2441379</v>
      </c>
      <c r="C125" s="68">
        <f>Enterprises!C22</f>
        <v>2971923</v>
      </c>
      <c r="D125" s="68">
        <f>Enterprises!D22</f>
        <v>2846416</v>
      </c>
      <c r="E125" s="68">
        <f>Enterprises!E22</f>
        <v>2766971</v>
      </c>
      <c r="F125" s="68">
        <f>Enterprises!F22</f>
        <v>2818710.42</v>
      </c>
      <c r="G125" s="68">
        <f>Enterprises!G22</f>
        <v>2871484.6283999998</v>
      </c>
      <c r="H125" s="68">
        <f>Enterprises!H22</f>
        <v>2925314.3209679998</v>
      </c>
      <c r="I125" s="68">
        <f>Enterprises!I22</f>
        <v>2980220.6073873597</v>
      </c>
      <c r="J125" s="5"/>
      <c r="K125" s="202" t="s">
        <v>116</v>
      </c>
      <c r="L125" s="141"/>
    </row>
    <row r="126" spans="1:12" ht="12.75">
      <c r="A126" s="55" t="s">
        <v>344</v>
      </c>
      <c r="B126" s="68">
        <f>Enterprises!B42</f>
        <v>48539</v>
      </c>
      <c r="C126" s="68">
        <f>Enterprises!C42</f>
        <v>53290</v>
      </c>
      <c r="D126" s="68">
        <f>Enterprises!D42</f>
        <v>55694</v>
      </c>
      <c r="E126" s="68">
        <f>Enterprises!E42</f>
        <v>206164</v>
      </c>
      <c r="F126" s="68">
        <f>Enterprises!F42</f>
        <v>210287.28</v>
      </c>
      <c r="G126" s="68">
        <f>Enterprises!G42</f>
        <v>214493.02559999999</v>
      </c>
      <c r="H126" s="68">
        <f>Enterprises!H42</f>
        <v>218782.88611200001</v>
      </c>
      <c r="I126" s="68">
        <f>Enterprises!I42</f>
        <v>223158.54383424</v>
      </c>
      <c r="J126" s="5"/>
      <c r="K126" s="146"/>
      <c r="L126" s="141"/>
    </row>
    <row r="127" spans="1:12" ht="12.75">
      <c r="A127" s="57" t="s">
        <v>165</v>
      </c>
      <c r="B127" s="58">
        <f t="shared" ref="B127:I127" si="48">SUM(B125:B126)</f>
        <v>2489918</v>
      </c>
      <c r="C127" s="58">
        <f t="shared" si="48"/>
        <v>3025213</v>
      </c>
      <c r="D127" s="58">
        <f t="shared" si="48"/>
        <v>2902110</v>
      </c>
      <c r="E127" s="58">
        <f t="shared" si="48"/>
        <v>2973135</v>
      </c>
      <c r="F127" s="58">
        <f t="shared" si="48"/>
        <v>3028997.6999999997</v>
      </c>
      <c r="G127" s="58">
        <f t="shared" si="48"/>
        <v>3085977.6539999996</v>
      </c>
      <c r="H127" s="58">
        <f t="shared" si="48"/>
        <v>3144097.2070799996</v>
      </c>
      <c r="I127" s="58">
        <f t="shared" si="48"/>
        <v>3203379.1512215999</v>
      </c>
      <c r="J127" s="5"/>
      <c r="K127" s="152"/>
      <c r="L127" s="141"/>
    </row>
    <row r="128" spans="1:12" ht="15.75">
      <c r="A128" s="71" t="s">
        <v>19</v>
      </c>
      <c r="B128" s="66"/>
      <c r="C128" s="67"/>
      <c r="D128" s="66"/>
      <c r="E128" s="66"/>
      <c r="F128" s="66"/>
      <c r="G128" s="66"/>
      <c r="H128" s="66"/>
      <c r="K128" s="145"/>
      <c r="L128" s="142"/>
    </row>
    <row r="129" spans="1:12" ht="12.75">
      <c r="A129" s="44" t="s">
        <v>55</v>
      </c>
      <c r="B129" s="68">
        <f>'Revenue Projections'!B20</f>
        <v>14094</v>
      </c>
      <c r="C129" s="68">
        <f>'Revenue Projections'!C20</f>
        <v>14470</v>
      </c>
      <c r="D129" s="68">
        <f>'Revenue Projections'!D20</f>
        <v>14161</v>
      </c>
      <c r="E129" s="44">
        <f>'Revenue Projections'!E20</f>
        <v>16993</v>
      </c>
      <c r="F129" s="44">
        <f>'Revenue Projections'!F20</f>
        <v>16993</v>
      </c>
      <c r="G129" s="44">
        <f>'Revenue Projections'!G20</f>
        <v>16993</v>
      </c>
      <c r="H129" s="44">
        <f>'Revenue Projections'!H20</f>
        <v>16993</v>
      </c>
      <c r="I129" s="44">
        <f>'Revenue Projections'!I20</f>
        <v>16993</v>
      </c>
      <c r="K129" s="146"/>
      <c r="L129" s="142" t="s">
        <v>502</v>
      </c>
    </row>
    <row r="130" spans="1:12" ht="12.75">
      <c r="A130" s="44" t="s">
        <v>56</v>
      </c>
      <c r="B130" s="44">
        <v>424470</v>
      </c>
      <c r="C130" s="44">
        <v>133913</v>
      </c>
      <c r="D130" s="44">
        <v>146208</v>
      </c>
      <c r="E130" s="44">
        <v>150000</v>
      </c>
      <c r="F130" s="44">
        <f t="shared" ref="F130:I130" si="49">E130*(1+$K$130)</f>
        <v>154500</v>
      </c>
      <c r="G130" s="44">
        <f t="shared" si="49"/>
        <v>159135</v>
      </c>
      <c r="H130" s="44">
        <f t="shared" si="49"/>
        <v>163909.05000000002</v>
      </c>
      <c r="I130" s="44">
        <f t="shared" si="49"/>
        <v>168826.32150000002</v>
      </c>
      <c r="J130" s="5"/>
      <c r="K130" s="146">
        <v>0.03</v>
      </c>
      <c r="L130" s="140"/>
    </row>
    <row r="131" spans="1:12" ht="12.75">
      <c r="A131" s="44" t="s">
        <v>93</v>
      </c>
      <c r="B131" s="44">
        <v>0</v>
      </c>
      <c r="C131" s="44">
        <v>0</v>
      </c>
      <c r="D131" s="44">
        <f t="shared" ref="D131:I131" si="50">C131*(1+$K$131)</f>
        <v>0</v>
      </c>
      <c r="E131" s="44">
        <f t="shared" si="50"/>
        <v>0</v>
      </c>
      <c r="F131" s="44">
        <f t="shared" si="50"/>
        <v>0</v>
      </c>
      <c r="G131" s="44">
        <f t="shared" si="50"/>
        <v>0</v>
      </c>
      <c r="H131" s="44">
        <f t="shared" si="50"/>
        <v>0</v>
      </c>
      <c r="I131" s="44">
        <f t="shared" si="50"/>
        <v>0</v>
      </c>
      <c r="J131" s="5"/>
      <c r="K131" s="146"/>
      <c r="L131" s="140"/>
    </row>
    <row r="132" spans="1:12" ht="12.75">
      <c r="A132" s="57" t="s">
        <v>167</v>
      </c>
      <c r="B132" s="58">
        <f t="shared" ref="B132:I132" si="51">SUM(B129:B131)</f>
        <v>438564</v>
      </c>
      <c r="C132" s="58">
        <f t="shared" si="51"/>
        <v>148383</v>
      </c>
      <c r="D132" s="58">
        <f t="shared" si="51"/>
        <v>160369</v>
      </c>
      <c r="E132" s="58">
        <f t="shared" si="51"/>
        <v>166993</v>
      </c>
      <c r="F132" s="58">
        <f t="shared" si="51"/>
        <v>171493</v>
      </c>
      <c r="G132" s="58">
        <f t="shared" si="51"/>
        <v>176128</v>
      </c>
      <c r="H132" s="58">
        <f t="shared" si="51"/>
        <v>180902.05000000002</v>
      </c>
      <c r="I132" s="58">
        <f t="shared" si="51"/>
        <v>185819.32150000002</v>
      </c>
      <c r="K132" s="152"/>
      <c r="L132" s="142"/>
    </row>
    <row r="133" spans="1:12" ht="15.75">
      <c r="A133" s="71" t="s">
        <v>63</v>
      </c>
      <c r="B133" s="66"/>
      <c r="C133" s="68"/>
      <c r="D133" s="66"/>
      <c r="E133" s="66"/>
      <c r="F133" s="66"/>
      <c r="G133" s="66"/>
      <c r="H133" s="66"/>
      <c r="K133" s="151"/>
      <c r="L133" s="142"/>
    </row>
    <row r="134" spans="1:12" ht="12.75">
      <c r="A134" s="44" t="s">
        <v>13</v>
      </c>
      <c r="B134" s="44">
        <v>2249</v>
      </c>
      <c r="C134" s="44">
        <v>2262</v>
      </c>
      <c r="D134" s="44">
        <v>2303</v>
      </c>
      <c r="E134" s="44">
        <v>2305</v>
      </c>
      <c r="F134" s="44">
        <f t="shared" ref="F134:I134" si="52">E134*(1+$K$134)</f>
        <v>2362.625</v>
      </c>
      <c r="G134" s="44">
        <f t="shared" si="52"/>
        <v>2421.6906249999997</v>
      </c>
      <c r="H134" s="44">
        <f t="shared" si="52"/>
        <v>2482.2328906249995</v>
      </c>
      <c r="I134" s="44">
        <f t="shared" si="52"/>
        <v>2544.2887128906241</v>
      </c>
      <c r="J134" s="5"/>
      <c r="K134" s="146">
        <v>2.5000000000000001E-2</v>
      </c>
      <c r="L134" s="66"/>
    </row>
    <row r="135" spans="1:12" ht="12.75">
      <c r="A135" s="44" t="s">
        <v>14</v>
      </c>
      <c r="B135" s="44">
        <v>13460</v>
      </c>
      <c r="C135" s="44">
        <v>13460</v>
      </c>
      <c r="D135" s="44">
        <v>12920</v>
      </c>
      <c r="E135" s="44">
        <f t="shared" ref="E135:I135" si="53">D135*(1+$K$135)</f>
        <v>12920</v>
      </c>
      <c r="F135" s="44">
        <f t="shared" si="53"/>
        <v>12920</v>
      </c>
      <c r="G135" s="44">
        <f t="shared" si="53"/>
        <v>12920</v>
      </c>
      <c r="H135" s="44">
        <f t="shared" si="53"/>
        <v>12920</v>
      </c>
      <c r="I135" s="44">
        <f t="shared" si="53"/>
        <v>12920</v>
      </c>
      <c r="J135" s="5"/>
      <c r="K135" s="146">
        <v>0</v>
      </c>
      <c r="L135" s="141"/>
    </row>
    <row r="136" spans="1:12" ht="12.75">
      <c r="A136" s="44" t="s">
        <v>125</v>
      </c>
      <c r="B136" s="44">
        <v>82164</v>
      </c>
      <c r="C136" s="44">
        <v>77849</v>
      </c>
      <c r="D136" s="44">
        <v>79370</v>
      </c>
      <c r="E136" s="44">
        <v>76694</v>
      </c>
      <c r="F136" s="44">
        <f t="shared" ref="F136:I136" si="54">E136*(1+$K$136)</f>
        <v>78611.349999999991</v>
      </c>
      <c r="G136" s="44">
        <f t="shared" si="54"/>
        <v>80576.633749999979</v>
      </c>
      <c r="H136" s="44">
        <f t="shared" si="54"/>
        <v>82591.049593749965</v>
      </c>
      <c r="I136" s="44">
        <f t="shared" si="54"/>
        <v>84655.825833593713</v>
      </c>
      <c r="J136" s="5"/>
      <c r="K136" s="146">
        <v>2.5000000000000001E-2</v>
      </c>
      <c r="L136" s="141"/>
    </row>
    <row r="137" spans="1:12" ht="12.75">
      <c r="A137" s="57" t="s">
        <v>168</v>
      </c>
      <c r="B137" s="73">
        <f t="shared" ref="B137:I137" si="55">SUM(B134:B136)</f>
        <v>97873</v>
      </c>
      <c r="C137" s="73">
        <f t="shared" si="55"/>
        <v>93571</v>
      </c>
      <c r="D137" s="73">
        <f t="shared" si="55"/>
        <v>94593</v>
      </c>
      <c r="E137" s="73">
        <f t="shared" si="55"/>
        <v>91919</v>
      </c>
      <c r="F137" s="73">
        <f t="shared" si="55"/>
        <v>93893.974999999991</v>
      </c>
      <c r="G137" s="73">
        <f t="shared" si="55"/>
        <v>95918.324374999982</v>
      </c>
      <c r="H137" s="73">
        <f t="shared" si="55"/>
        <v>97993.282484374969</v>
      </c>
      <c r="I137" s="73">
        <f t="shared" si="55"/>
        <v>100120.11454648434</v>
      </c>
      <c r="J137" s="5"/>
      <c r="K137" s="153"/>
      <c r="L137" s="141"/>
    </row>
    <row r="138" spans="1:12" ht="15.75">
      <c r="A138" s="71" t="s">
        <v>497</v>
      </c>
      <c r="B138" s="66"/>
      <c r="C138" s="66"/>
      <c r="D138" s="66"/>
      <c r="E138" s="66"/>
      <c r="F138" s="66"/>
      <c r="G138" s="66"/>
      <c r="H138" s="66"/>
      <c r="K138" s="154"/>
      <c r="L138" s="142"/>
    </row>
    <row r="139" spans="1:12" ht="12.75">
      <c r="A139" s="44" t="s">
        <v>448</v>
      </c>
      <c r="B139" s="44">
        <v>247375</v>
      </c>
      <c r="C139" s="69">
        <v>95400</v>
      </c>
      <c r="D139" s="75">
        <v>79750</v>
      </c>
      <c r="E139" s="44">
        <v>78950</v>
      </c>
      <c r="F139" s="44">
        <f>E139*(1+$K$139)</f>
        <v>78950</v>
      </c>
      <c r="G139" s="44">
        <f t="shared" ref="G139:I139" si="56">F139*(1+$K$139)</f>
        <v>78950</v>
      </c>
      <c r="H139" s="44">
        <f t="shared" si="56"/>
        <v>78950</v>
      </c>
      <c r="I139" s="44">
        <f t="shared" si="56"/>
        <v>78950</v>
      </c>
      <c r="K139" s="146"/>
      <c r="L139" s="142"/>
    </row>
    <row r="140" spans="1:12" ht="12.75">
      <c r="A140" s="44" t="s">
        <v>451</v>
      </c>
      <c r="B140" s="44">
        <v>256035</v>
      </c>
      <c r="C140" s="69">
        <f>100000+243670+15000+76670+21755+35344+16250+50000+50000+22050+20000+7500+8975+51500+47975+165000+10000</f>
        <v>941689</v>
      </c>
      <c r="D140" s="44">
        <f>67260+50000+5000+4000+32000+19000</f>
        <v>177260</v>
      </c>
      <c r="E140" s="320">
        <v>272500</v>
      </c>
      <c r="F140" s="44">
        <f>E140*(1+$K$140)</f>
        <v>272500</v>
      </c>
      <c r="G140" s="44">
        <f t="shared" ref="G140:I140" si="57">F140*(1+$K$140)</f>
        <v>272500</v>
      </c>
      <c r="H140" s="44">
        <f t="shared" si="57"/>
        <v>272500</v>
      </c>
      <c r="I140" s="44">
        <f t="shared" si="57"/>
        <v>272500</v>
      </c>
      <c r="K140" s="146"/>
      <c r="L140" s="142"/>
    </row>
    <row r="141" spans="1:12" ht="12.75">
      <c r="A141" s="44" t="s">
        <v>453</v>
      </c>
      <c r="B141" s="44">
        <v>12500</v>
      </c>
      <c r="C141" s="46">
        <v>25000</v>
      </c>
      <c r="D141" s="44">
        <f>12500+50000+21953+80000</f>
        <v>164453</v>
      </c>
      <c r="E141" s="320">
        <f>56511+100670+13130+175000</f>
        <v>345311</v>
      </c>
      <c r="F141" s="44">
        <f>E141*(1+$K$141)</f>
        <v>345311</v>
      </c>
      <c r="G141" s="44">
        <f t="shared" ref="G141:I141" si="58">F141*(1+$K$141)</f>
        <v>345311</v>
      </c>
      <c r="H141" s="44">
        <f t="shared" si="58"/>
        <v>345311</v>
      </c>
      <c r="I141" s="44">
        <f t="shared" si="58"/>
        <v>345311</v>
      </c>
      <c r="J141" s="5"/>
      <c r="K141" s="146"/>
      <c r="L141" s="306" t="s">
        <v>498</v>
      </c>
    </row>
    <row r="142" spans="1:12" ht="12.75">
      <c r="A142" s="55" t="s">
        <v>507</v>
      </c>
      <c r="B142" s="44"/>
      <c r="C142" s="46">
        <v>0</v>
      </c>
      <c r="D142" s="44">
        <f>16250+820</f>
        <v>17070</v>
      </c>
      <c r="E142" s="320">
        <v>250000</v>
      </c>
      <c r="F142" s="44">
        <f>Reserves!D25</f>
        <v>108423.64266228001</v>
      </c>
      <c r="G142" s="44">
        <f>Reserves!E25</f>
        <v>121683.89009920607</v>
      </c>
      <c r="H142" s="44">
        <f>Reserves!F25</f>
        <v>136389.40293299156</v>
      </c>
      <c r="I142" s="44">
        <f>Reserves!G25</f>
        <v>151510.43115576252</v>
      </c>
      <c r="J142" s="5"/>
      <c r="K142" s="146" t="s">
        <v>467</v>
      </c>
      <c r="L142" s="142"/>
    </row>
    <row r="143" spans="1:12" ht="12.75">
      <c r="A143" s="75" t="s">
        <v>2</v>
      </c>
      <c r="B143" s="73">
        <f t="shared" ref="B143:I143" si="59">SUM(B139:B142)</f>
        <v>515910</v>
      </c>
      <c r="C143" s="73">
        <f t="shared" si="59"/>
        <v>1062089</v>
      </c>
      <c r="D143" s="73">
        <f t="shared" si="59"/>
        <v>438533</v>
      </c>
      <c r="E143" s="73">
        <f t="shared" si="59"/>
        <v>946761</v>
      </c>
      <c r="F143" s="73">
        <f t="shared" si="59"/>
        <v>805184.64266228001</v>
      </c>
      <c r="G143" s="73">
        <f t="shared" si="59"/>
        <v>818444.89009920601</v>
      </c>
      <c r="H143" s="73">
        <f t="shared" si="59"/>
        <v>833150.40293299151</v>
      </c>
      <c r="I143" s="73">
        <f t="shared" si="59"/>
        <v>848271.43115576252</v>
      </c>
      <c r="J143" s="5"/>
      <c r="K143" s="153"/>
      <c r="L143" s="142"/>
    </row>
    <row r="144" spans="1:12" ht="15.75">
      <c r="A144" s="71" t="s">
        <v>446</v>
      </c>
      <c r="B144" s="91"/>
      <c r="C144" s="91"/>
      <c r="D144" s="91"/>
      <c r="E144" s="91"/>
      <c r="F144" s="91"/>
      <c r="G144" s="91"/>
      <c r="H144" s="91"/>
      <c r="I144" s="232"/>
      <c r="J144" s="92"/>
      <c r="K144" s="154"/>
      <c r="L144" s="142"/>
    </row>
    <row r="145" spans="1:12" ht="12.75">
      <c r="A145" s="44" t="s">
        <v>118</v>
      </c>
      <c r="B145" s="93">
        <v>50000</v>
      </c>
      <c r="C145" s="93">
        <v>50000</v>
      </c>
      <c r="D145" s="44">
        <v>118000</v>
      </c>
      <c r="E145" s="44">
        <v>50000</v>
      </c>
      <c r="F145" s="44">
        <f>E145*(1+$K$145)</f>
        <v>50000</v>
      </c>
      <c r="G145" s="44">
        <f>F145*(1+$K$145)</f>
        <v>50000</v>
      </c>
      <c r="H145" s="44">
        <f>G145*(1+$K$145)</f>
        <v>50000</v>
      </c>
      <c r="I145" s="44">
        <f>H145*(1+$K$145)</f>
        <v>50000</v>
      </c>
      <c r="J145" s="92"/>
      <c r="K145" s="146"/>
      <c r="L145" s="142"/>
    </row>
    <row r="146" spans="1:12" ht="12.75">
      <c r="A146" s="44" t="s">
        <v>382</v>
      </c>
      <c r="B146" s="93">
        <v>37811</v>
      </c>
      <c r="C146" s="93">
        <v>57654</v>
      </c>
      <c r="D146" s="93">
        <v>61507</v>
      </c>
      <c r="E146" s="320"/>
      <c r="F146" s="44">
        <f>Reserves!D18</f>
        <v>66120.293999999994</v>
      </c>
      <c r="G146" s="44">
        <f>Reserves!E18</f>
        <v>68227.932150000008</v>
      </c>
      <c r="H146" s="44">
        <f>Reserves!F18</f>
        <v>69943.205579999994</v>
      </c>
      <c r="I146" s="44">
        <f>Reserves!G18</f>
        <v>71976.076234200009</v>
      </c>
      <c r="J146" s="92"/>
      <c r="K146" s="146" t="s">
        <v>467</v>
      </c>
      <c r="L146" s="142"/>
    </row>
    <row r="147" spans="1:12" ht="12.75">
      <c r="A147" s="44" t="s">
        <v>383</v>
      </c>
      <c r="B147" s="93">
        <v>76294</v>
      </c>
      <c r="C147" s="93">
        <v>121015</v>
      </c>
      <c r="D147" s="93">
        <f>200259+73652+800000</f>
        <v>1073911</v>
      </c>
      <c r="E147" s="44">
        <f>Reserves!C19+Reserves!C34+Reserves!C36</f>
        <v>127691.06822000002</v>
      </c>
      <c r="F147" s="44">
        <f>Reserves!D19+Reserves!D34+Reserves!D36</f>
        <v>130319.75267996003</v>
      </c>
      <c r="G147" s="44">
        <f>Reserves!E19+Reserves!E34+Reserves!E36</f>
        <v>133277.1568001993</v>
      </c>
      <c r="H147" s="44">
        <f>Reserves!F19+Reserves!F34+Reserves!F36</f>
        <v>136000.92605680288</v>
      </c>
      <c r="I147" s="44">
        <f>Reserves!G19+Reserves!G34+Reserves!G36</f>
        <v>138964.87136166534</v>
      </c>
      <c r="J147" s="92"/>
      <c r="K147" s="146" t="s">
        <v>467</v>
      </c>
      <c r="L147" s="142"/>
    </row>
    <row r="148" spans="1:12" ht="12.75">
      <c r="A148" s="44" t="s">
        <v>384</v>
      </c>
      <c r="B148" s="93">
        <v>37811</v>
      </c>
      <c r="C148" s="93">
        <f>51500+38507</f>
        <v>90007</v>
      </c>
      <c r="D148" s="93">
        <f>39185+68000+35791</f>
        <v>142976</v>
      </c>
      <c r="E148" s="44">
        <f>Reserves!C33</f>
        <v>39889.927889999999</v>
      </c>
      <c r="F148" s="44">
        <f>Reserves!D33</f>
        <v>40607.946592020002</v>
      </c>
      <c r="G148" s="44">
        <f>Reserves!E33</f>
        <v>41338.889630676364</v>
      </c>
      <c r="H148" s="44">
        <f>Reserves!F33</f>
        <v>42082.989644028537</v>
      </c>
      <c r="I148" s="44">
        <f>Reserves!G33</f>
        <v>42840.483457621056</v>
      </c>
      <c r="J148" s="92"/>
      <c r="K148" s="146"/>
      <c r="L148" s="142"/>
    </row>
    <row r="149" spans="1:12" ht="12.75">
      <c r="A149" s="57" t="s">
        <v>2</v>
      </c>
      <c r="B149" s="73">
        <f t="shared" ref="B149:C149" si="60">SUM(B145:B148)</f>
        <v>201916</v>
      </c>
      <c r="C149" s="73">
        <f t="shared" si="60"/>
        <v>318676</v>
      </c>
      <c r="D149" s="73">
        <f>SUM(D145:D148)</f>
        <v>1396394</v>
      </c>
      <c r="E149" s="73">
        <f t="shared" ref="E149:I149" si="61">SUM(E145:E148)</f>
        <v>217580.99611000001</v>
      </c>
      <c r="F149" s="73">
        <f t="shared" si="61"/>
        <v>287047.99327198003</v>
      </c>
      <c r="G149" s="73">
        <f t="shared" si="61"/>
        <v>292843.97858087567</v>
      </c>
      <c r="H149" s="73">
        <f t="shared" si="61"/>
        <v>298027.1212808314</v>
      </c>
      <c r="I149" s="73">
        <f t="shared" si="61"/>
        <v>303781.43105348642</v>
      </c>
      <c r="K149" s="152"/>
      <c r="L149" s="142"/>
    </row>
    <row r="150" spans="1:12" ht="16.5" thickBot="1">
      <c r="A150" s="76" t="s">
        <v>45</v>
      </c>
      <c r="B150" s="36">
        <f t="shared" ref="B150:I150" si="62">B149+B143+B137+B132+B127+B123+B113+B106+B101+B90+B79+B62+B58+B39</f>
        <v>23419429.280000001</v>
      </c>
      <c r="C150" s="36">
        <f t="shared" si="62"/>
        <v>25200914</v>
      </c>
      <c r="D150" s="36">
        <f t="shared" si="62"/>
        <v>27414626</v>
      </c>
      <c r="E150" s="36">
        <f t="shared" si="62"/>
        <v>27343978.901705399</v>
      </c>
      <c r="F150" s="36">
        <f t="shared" si="62"/>
        <v>27801938.753643528</v>
      </c>
      <c r="G150" s="36">
        <f t="shared" si="62"/>
        <v>28552357.143819675</v>
      </c>
      <c r="H150" s="36">
        <f t="shared" si="62"/>
        <v>29365843.490877137</v>
      </c>
      <c r="I150" s="36">
        <f t="shared" si="62"/>
        <v>30217857.891052596</v>
      </c>
      <c r="J150" s="5"/>
      <c r="K150" s="155"/>
      <c r="L150" s="143"/>
    </row>
    <row r="151" spans="1:12" ht="13.5" thickTop="1">
      <c r="A151" s="30"/>
      <c r="B151" s="20"/>
      <c r="C151" s="8"/>
      <c r="E151" s="4"/>
      <c r="F151" s="4"/>
      <c r="G151" s="4"/>
      <c r="H151" s="4"/>
      <c r="I151" s="4"/>
      <c r="J151" s="5"/>
      <c r="K151" s="8"/>
      <c r="L151" s="143"/>
    </row>
    <row r="152" spans="1:12">
      <c r="E152" s="3">
        <f>E39+E58+E62+E79+E90+E101+E106+E113+E123+E127</f>
        <v>25920724.905595399</v>
      </c>
    </row>
    <row r="154" spans="1:12">
      <c r="A154" s="219"/>
    </row>
    <row r="156" spans="1:12">
      <c r="E156" s="286"/>
      <c r="F156" s="286"/>
    </row>
  </sheetData>
  <printOptions horizontalCentered="1" verticalCentered="1"/>
  <pageMargins left="0" right="0" top="0.25" bottom="0.25" header="0.05" footer="0.05"/>
  <pageSetup scale="76" fitToHeight="0" orientation="landscape" horizontalDpi="300" verticalDpi="300" r:id="rId1"/>
  <headerFooter>
    <oddHeader>&amp;R&amp;D]</oddHeader>
    <oddFooter>&amp;L&amp;F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1.25"/>
  <cols>
    <col min="1" max="1" width="38.6640625" customWidth="1"/>
    <col min="2" max="8" width="12.83203125" customWidth="1"/>
  </cols>
  <sheetData>
    <row r="1" spans="1:8" ht="18">
      <c r="A1" s="121" t="s">
        <v>268</v>
      </c>
    </row>
    <row r="3" spans="1:8" ht="15.75">
      <c r="A3" s="259" t="s">
        <v>372</v>
      </c>
    </row>
    <row r="4" spans="1:8" ht="15.75">
      <c r="A4" s="259"/>
    </row>
    <row r="5" spans="1:8" ht="14.25">
      <c r="A5" s="303" t="s">
        <v>487</v>
      </c>
    </row>
    <row r="7" spans="1:8" ht="12.75">
      <c r="A7" s="19"/>
      <c r="B7" s="23"/>
      <c r="C7" s="23" t="s">
        <v>47</v>
      </c>
      <c r="D7" s="23" t="s">
        <v>83</v>
      </c>
      <c r="E7" s="23" t="s">
        <v>84</v>
      </c>
      <c r="F7" s="23" t="s">
        <v>124</v>
      </c>
      <c r="G7" s="23" t="s">
        <v>175</v>
      </c>
      <c r="H7" s="23" t="s">
        <v>64</v>
      </c>
    </row>
    <row r="8" spans="1:8" ht="12.75">
      <c r="A8" s="19"/>
      <c r="B8" s="19"/>
      <c r="C8" s="19"/>
      <c r="D8" s="19"/>
      <c r="E8" s="19"/>
      <c r="F8" s="19"/>
      <c r="G8" s="19"/>
    </row>
    <row r="9" spans="1:8" ht="12.75">
      <c r="A9" s="19" t="s">
        <v>352</v>
      </c>
      <c r="B9" s="19"/>
      <c r="C9" s="19">
        <f>'Revenue Projections'!E14</f>
        <v>20320658.859999999</v>
      </c>
      <c r="D9" s="19">
        <f>'Revenue Projections'!F14</f>
        <v>20895606.685000002</v>
      </c>
      <c r="E9" s="19">
        <f>'Revenue Projections'!G14</f>
        <v>21551103.609999999</v>
      </c>
      <c r="F9" s="19">
        <f>'Revenue Projections'!H14</f>
        <v>22223855.535</v>
      </c>
      <c r="G9" s="19">
        <f>'Revenue Projections'!I14</f>
        <v>22911222.460000001</v>
      </c>
    </row>
    <row r="10" spans="1:8" ht="12.75">
      <c r="A10" s="19" t="s">
        <v>353</v>
      </c>
      <c r="B10" s="19"/>
      <c r="C10" s="19">
        <f>'Expenditure Projections'!E130</f>
        <v>150000</v>
      </c>
      <c r="D10" s="19">
        <f>'Expenditure Projections'!F130</f>
        <v>154500</v>
      </c>
      <c r="E10" s="19">
        <f>'Expenditure Projections'!G130</f>
        <v>159135</v>
      </c>
      <c r="F10" s="19">
        <f>'Expenditure Projections'!H130</f>
        <v>163909.05000000002</v>
      </c>
      <c r="G10" s="19">
        <f>'Expenditure Projections'!I130</f>
        <v>168826.32150000002</v>
      </c>
    </row>
    <row r="11" spans="1:8" ht="12.75">
      <c r="A11" s="19" t="s">
        <v>354</v>
      </c>
      <c r="B11" s="19"/>
      <c r="C11" s="19">
        <f>'Revenue Projections'!E11</f>
        <v>1157270.81</v>
      </c>
      <c r="D11" s="19">
        <f>'Revenue Projections'!F11</f>
        <v>1090633.635</v>
      </c>
      <c r="E11" s="19">
        <f>'Revenue Projections'!G11</f>
        <v>1088506.56</v>
      </c>
      <c r="F11" s="19">
        <f>'Revenue Projections'!H11</f>
        <v>1087193.4850000001</v>
      </c>
      <c r="G11" s="19">
        <f>'Revenue Projections'!I11</f>
        <v>1083643.4099999999</v>
      </c>
    </row>
    <row r="12" spans="1:8" ht="12.75">
      <c r="A12" s="193" t="s">
        <v>355</v>
      </c>
      <c r="B12" s="193"/>
      <c r="C12" s="193">
        <f t="shared" ref="C12:G12" si="0">C9-C10-C11</f>
        <v>19013388.050000001</v>
      </c>
      <c r="D12" s="193">
        <f t="shared" si="0"/>
        <v>19650473.050000001</v>
      </c>
      <c r="E12" s="193">
        <f t="shared" si="0"/>
        <v>20303462.050000001</v>
      </c>
      <c r="F12" s="193">
        <f t="shared" si="0"/>
        <v>20972753</v>
      </c>
      <c r="G12" s="193">
        <f t="shared" si="0"/>
        <v>21658752.728500001</v>
      </c>
    </row>
    <row r="13" spans="1:8" ht="12.75">
      <c r="A13" s="19" t="s">
        <v>356</v>
      </c>
      <c r="B13" s="19"/>
      <c r="C13" s="19">
        <f>'Revenue Projections'!E21</f>
        <v>1904256</v>
      </c>
      <c r="D13" s="19">
        <f>'Revenue Projections'!F21</f>
        <v>1813928.81</v>
      </c>
      <c r="E13" s="19">
        <f>'Revenue Projections'!G21</f>
        <v>1813563.3614000001</v>
      </c>
      <c r="F13" s="19">
        <f>'Revenue Projections'!H21</f>
        <v>1862349.038286</v>
      </c>
      <c r="G13" s="19">
        <f>'Revenue Projections'!I21</f>
        <v>1912570.1848931401</v>
      </c>
    </row>
    <row r="14" spans="1:8" ht="12.75">
      <c r="A14" s="19" t="s">
        <v>357</v>
      </c>
      <c r="B14" s="19"/>
      <c r="C14" s="19">
        <f>'Expenditure Projections'!E137</f>
        <v>91919</v>
      </c>
      <c r="D14" s="19">
        <f>'Expenditure Projections'!F137</f>
        <v>93893.974999999991</v>
      </c>
      <c r="E14" s="19">
        <f>'Expenditure Projections'!G137</f>
        <v>95918.324374999982</v>
      </c>
      <c r="F14" s="19">
        <f>'Expenditure Projections'!H137</f>
        <v>97993.282484374969</v>
      </c>
      <c r="G14" s="19">
        <f>'Expenditure Projections'!I137</f>
        <v>100120.11454648434</v>
      </c>
    </row>
    <row r="15" spans="1:8" ht="12.75">
      <c r="A15" s="19" t="s">
        <v>358</v>
      </c>
      <c r="B15" s="19"/>
      <c r="C15" s="19">
        <f>'Expenditure Projections'!E129</f>
        <v>16993</v>
      </c>
      <c r="D15" s="19">
        <f>'Expenditure Projections'!F129</f>
        <v>16993</v>
      </c>
      <c r="E15" s="19">
        <f>'Expenditure Projections'!G129</f>
        <v>16993</v>
      </c>
      <c r="F15" s="19">
        <f>'Expenditure Projections'!H129</f>
        <v>16993</v>
      </c>
      <c r="G15" s="19">
        <f>'Expenditure Projections'!I129</f>
        <v>16993</v>
      </c>
    </row>
    <row r="16" spans="1:8" ht="12.75">
      <c r="A16" s="193" t="s">
        <v>359</v>
      </c>
      <c r="B16" s="193"/>
      <c r="C16" s="193">
        <f t="shared" ref="C16:G16" si="1">C13-C14-C15</f>
        <v>1795344</v>
      </c>
      <c r="D16" s="193">
        <f t="shared" si="1"/>
        <v>1703041.835</v>
      </c>
      <c r="E16" s="193">
        <f t="shared" si="1"/>
        <v>1700652.037025</v>
      </c>
      <c r="F16" s="193">
        <f t="shared" si="1"/>
        <v>1747362.7558016251</v>
      </c>
      <c r="G16" s="193">
        <f t="shared" si="1"/>
        <v>1795457.0703466558</v>
      </c>
    </row>
    <row r="17" spans="1:14" ht="12.75">
      <c r="A17" s="19" t="s">
        <v>59</v>
      </c>
      <c r="B17" s="19"/>
      <c r="C17" s="19">
        <f>'Revenue Projections'!E36</f>
        <v>1614837.548</v>
      </c>
      <c r="D17" s="19">
        <f>'Revenue Projections'!F36</f>
        <v>1628273.273114</v>
      </c>
      <c r="E17" s="19">
        <f>'Revenue Projections'!G36</f>
        <v>1643297.0935603019</v>
      </c>
      <c r="F17" s="19">
        <f>'Revenue Projections'!H36</f>
        <v>1665270.1583635786</v>
      </c>
      <c r="G17" s="19">
        <f>'Revenue Projections'!I36</f>
        <v>1690017.9658949878</v>
      </c>
    </row>
    <row r="18" spans="1:14" ht="12.75">
      <c r="A18" s="19" t="s">
        <v>503</v>
      </c>
      <c r="B18" s="19"/>
      <c r="C18" s="19">
        <f>0.5*'Revenue Projections'!E29</f>
        <v>82247.274000000005</v>
      </c>
      <c r="D18" s="19">
        <f>0.5*'Revenue Projections'!F29</f>
        <v>83727.724932000012</v>
      </c>
      <c r="E18" s="19">
        <f>0.5*'Revenue Projections'!G29</f>
        <v>85234.823980776011</v>
      </c>
      <c r="F18" s="19">
        <f>0.5*'Revenue Projections'!H29</f>
        <v>86769.050812429981</v>
      </c>
      <c r="G18" s="19">
        <f>0.5*'Revenue Projections'!I29</f>
        <v>88330.893727053728</v>
      </c>
      <c r="J18" t="s">
        <v>47</v>
      </c>
      <c r="K18" t="s">
        <v>83</v>
      </c>
      <c r="L18" t="s">
        <v>84</v>
      </c>
      <c r="M18" t="s">
        <v>124</v>
      </c>
      <c r="N18" t="s">
        <v>175</v>
      </c>
    </row>
    <row r="19" spans="1:14" ht="12.75">
      <c r="A19" s="19" t="s">
        <v>360</v>
      </c>
      <c r="B19" s="19"/>
      <c r="C19" s="19">
        <f>50250+J19</f>
        <v>127415</v>
      </c>
      <c r="D19" s="19">
        <f>50250+K19</f>
        <v>130501.6</v>
      </c>
      <c r="E19" s="19">
        <f>50250+L19</f>
        <v>133711.66399999999</v>
      </c>
      <c r="F19" s="19">
        <f>50250+M19</f>
        <v>137050.13056000002</v>
      </c>
      <c r="G19" s="19">
        <f>50250+N19</f>
        <v>140522.13578240003</v>
      </c>
      <c r="H19" s="186" t="s">
        <v>370</v>
      </c>
      <c r="J19">
        <v>77165</v>
      </c>
      <c r="K19">
        <f>J19*1.04</f>
        <v>80251.600000000006</v>
      </c>
      <c r="L19">
        <f>K19*1.04</f>
        <v>83461.664000000004</v>
      </c>
      <c r="M19">
        <f>L19*1.04</f>
        <v>86800.130560000005</v>
      </c>
      <c r="N19">
        <f>M19*1.04</f>
        <v>90272.135782400015</v>
      </c>
    </row>
    <row r="20" spans="1:14" ht="12.75">
      <c r="A20" s="193" t="s">
        <v>361</v>
      </c>
      <c r="B20" s="193"/>
      <c r="C20" s="193">
        <f t="shared" ref="C20:G20" si="2">C17-C18-C19</f>
        <v>1405175.274</v>
      </c>
      <c r="D20" s="193">
        <f t="shared" si="2"/>
        <v>1414043.9481819998</v>
      </c>
      <c r="E20" s="193">
        <f t="shared" si="2"/>
        <v>1424350.6055795262</v>
      </c>
      <c r="F20" s="193">
        <f t="shared" si="2"/>
        <v>1441450.9769911487</v>
      </c>
      <c r="G20" s="193">
        <f t="shared" si="2"/>
        <v>1461164.9363855342</v>
      </c>
      <c r="J20" t="s">
        <v>368</v>
      </c>
    </row>
    <row r="21" spans="1:14" ht="12.75">
      <c r="A21" s="193" t="s">
        <v>362</v>
      </c>
      <c r="B21" s="193"/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J21" t="s">
        <v>369</v>
      </c>
    </row>
    <row r="22" spans="1:14" ht="12.75">
      <c r="A22" s="193" t="s">
        <v>363</v>
      </c>
      <c r="B22" s="193"/>
      <c r="C22" s="193">
        <f t="shared" ref="C22:G22" si="3">C12+C16+C20+C21</f>
        <v>22213907.324000001</v>
      </c>
      <c r="D22" s="193">
        <f t="shared" si="3"/>
        <v>22767558.833182</v>
      </c>
      <c r="E22" s="193">
        <f t="shared" si="3"/>
        <v>23428464.692604527</v>
      </c>
      <c r="F22" s="193">
        <f t="shared" si="3"/>
        <v>24161566.732792772</v>
      </c>
      <c r="G22" s="193">
        <f t="shared" si="3"/>
        <v>24915374.735232193</v>
      </c>
    </row>
    <row r="24" spans="1:14" ht="12.75">
      <c r="A24" s="19" t="s">
        <v>364</v>
      </c>
      <c r="B24" s="19">
        <f>B26-B25</f>
        <v>10545377</v>
      </c>
      <c r="C24" s="19">
        <f t="shared" ref="C24:G24" si="4">0.485*C22</f>
        <v>10773745.052139999</v>
      </c>
      <c r="D24" s="19">
        <f t="shared" si="4"/>
        <v>11042266.03409327</v>
      </c>
      <c r="E24" s="19">
        <f t="shared" si="4"/>
        <v>11362805.375913195</v>
      </c>
      <c r="F24" s="19">
        <f t="shared" si="4"/>
        <v>11718359.865404494</v>
      </c>
      <c r="G24" s="19">
        <f t="shared" si="4"/>
        <v>12083956.746587614</v>
      </c>
    </row>
    <row r="25" spans="1:14" ht="12.75">
      <c r="A25" s="19" t="s">
        <v>365</v>
      </c>
      <c r="B25" s="19">
        <v>186891</v>
      </c>
      <c r="C25" s="19">
        <f>'Debt Summary'!F21+'Debt Summary'!F22</f>
        <v>177108.81</v>
      </c>
      <c r="D25" s="19">
        <f>'Debt Summary'!G21+'Debt Summary'!G22</f>
        <v>114952.63500000001</v>
      </c>
      <c r="E25" s="19">
        <f>'Debt Summary'!H21+'Debt Summary'!H22</f>
        <v>110572.56000000001</v>
      </c>
      <c r="F25" s="19">
        <f>'Debt Summary'!I21+'Debt Summary'!I22</f>
        <v>106192.485</v>
      </c>
      <c r="G25" s="19">
        <f>'Debt Summary'!J21+'Debt Summary'!J22</f>
        <v>101812.41</v>
      </c>
    </row>
    <row r="26" spans="1:14" ht="12.75">
      <c r="A26" s="19" t="s">
        <v>366</v>
      </c>
      <c r="B26" s="19">
        <v>10732268</v>
      </c>
      <c r="C26" s="19">
        <f t="shared" ref="C26:G26" si="5">SUM(C24:C25)</f>
        <v>10950853.86214</v>
      </c>
      <c r="D26" s="19">
        <f t="shared" si="5"/>
        <v>11157218.66909327</v>
      </c>
      <c r="E26" s="19">
        <f t="shared" si="5"/>
        <v>11473377.935913196</v>
      </c>
      <c r="F26" s="19">
        <f t="shared" si="5"/>
        <v>11824552.350404494</v>
      </c>
      <c r="G26" s="19">
        <f t="shared" si="5"/>
        <v>12185769.156587614</v>
      </c>
    </row>
    <row r="27" spans="1:14" ht="12.75">
      <c r="A27" s="19" t="s">
        <v>470</v>
      </c>
      <c r="B27" s="19"/>
      <c r="C27" s="294">
        <f>C24/B24-1</f>
        <v>2.1655750395647155E-2</v>
      </c>
      <c r="D27" s="294">
        <f t="shared" ref="D27:G27" si="6">D24/C24-1</f>
        <v>2.4923643603385059E-2</v>
      </c>
      <c r="E27" s="294">
        <f t="shared" si="6"/>
        <v>2.9028402397682784E-2</v>
      </c>
      <c r="F27" s="294">
        <f t="shared" si="6"/>
        <v>3.1291083295767796E-2</v>
      </c>
      <c r="G27" s="294">
        <f t="shared" si="6"/>
        <v>3.1198639176669429E-2</v>
      </c>
    </row>
    <row r="29" spans="1:14" ht="15.75">
      <c r="A29" s="259" t="s">
        <v>373</v>
      </c>
    </row>
    <row r="30" spans="1:14" ht="15.75">
      <c r="A30" s="259"/>
    </row>
    <row r="31" spans="1:14" ht="12.75">
      <c r="B31" s="23" t="s">
        <v>378</v>
      </c>
      <c r="C31" s="23" t="s">
        <v>7</v>
      </c>
      <c r="D31" s="23" t="s">
        <v>8</v>
      </c>
      <c r="E31" s="23" t="s">
        <v>9</v>
      </c>
      <c r="F31" s="23" t="s">
        <v>10</v>
      </c>
      <c r="G31" s="23" t="s">
        <v>47</v>
      </c>
    </row>
    <row r="32" spans="1:14" ht="12.75">
      <c r="A32" s="19" t="s">
        <v>374</v>
      </c>
      <c r="B32" s="19">
        <v>56</v>
      </c>
      <c r="C32" s="19">
        <v>59</v>
      </c>
      <c r="D32" s="19">
        <v>76</v>
      </c>
      <c r="E32" s="19">
        <v>85</v>
      </c>
      <c r="F32" s="19">
        <v>105</v>
      </c>
      <c r="G32" s="19">
        <v>111</v>
      </c>
    </row>
    <row r="33" spans="1:6" ht="12.75">
      <c r="A33" s="19" t="s">
        <v>375</v>
      </c>
      <c r="B33" s="19">
        <v>463</v>
      </c>
      <c r="C33" s="19">
        <v>437</v>
      </c>
      <c r="D33" s="19">
        <v>446</v>
      </c>
      <c r="E33" s="19">
        <v>463</v>
      </c>
      <c r="F33" s="19">
        <v>485</v>
      </c>
    </row>
    <row r="34" spans="1:6" ht="12.75">
      <c r="A34" s="19" t="s">
        <v>376</v>
      </c>
      <c r="B34" s="260">
        <f>B32/B33</f>
        <v>0.12095032397408208</v>
      </c>
      <c r="C34" s="260">
        <f t="shared" ref="C34:F34" si="7">C32/C33</f>
        <v>0.13501144164759726</v>
      </c>
      <c r="D34" s="260">
        <f t="shared" si="7"/>
        <v>0.17040358744394618</v>
      </c>
      <c r="E34" s="260">
        <f t="shared" si="7"/>
        <v>0.183585313174946</v>
      </c>
      <c r="F34" s="260">
        <f t="shared" si="7"/>
        <v>0.21649484536082475</v>
      </c>
    </row>
    <row r="35" spans="1:6" ht="12.75">
      <c r="B35" s="19"/>
      <c r="C35" s="19"/>
      <c r="D35" s="19"/>
      <c r="E35" s="19"/>
      <c r="F35" s="19"/>
    </row>
    <row r="36" spans="1:6" ht="12.75">
      <c r="A36" s="19" t="s">
        <v>377</v>
      </c>
      <c r="B36" s="19">
        <v>475809</v>
      </c>
      <c r="C36" s="19">
        <v>495032</v>
      </c>
      <c r="D36" s="19">
        <v>621648</v>
      </c>
      <c r="E36" s="19">
        <v>695937</v>
      </c>
      <c r="F36" s="19">
        <v>835439</v>
      </c>
    </row>
    <row r="38" spans="1:6" ht="12.75">
      <c r="A38" s="19" t="s">
        <v>379</v>
      </c>
      <c r="B38" s="19"/>
      <c r="C38" s="19">
        <v>747340</v>
      </c>
      <c r="D38" s="19">
        <v>974338</v>
      </c>
      <c r="E38" s="19">
        <v>1085004</v>
      </c>
      <c r="F38" s="19">
        <v>1255456</v>
      </c>
    </row>
    <row r="39" spans="1:6" ht="12.75">
      <c r="A39" s="19" t="s">
        <v>380</v>
      </c>
      <c r="B39" s="19"/>
      <c r="C39" s="19">
        <f>C38/C32</f>
        <v>12666.77966101695</v>
      </c>
      <c r="D39" s="19">
        <f t="shared" ref="D39:F39" si="8">D38/D32</f>
        <v>12820.236842105263</v>
      </c>
      <c r="E39" s="19">
        <f t="shared" si="8"/>
        <v>12764.75294117647</v>
      </c>
      <c r="F39" s="19">
        <f t="shared" si="8"/>
        <v>11956.72380952381</v>
      </c>
    </row>
    <row r="40" spans="1:6" ht="12.75">
      <c r="A40" s="19" t="s">
        <v>427</v>
      </c>
      <c r="D40" s="283">
        <f>D38/C38-1</f>
        <v>0.30374126903417453</v>
      </c>
      <c r="E40" s="283">
        <f t="shared" ref="E40:F40" si="9">E38/D38-1</f>
        <v>0.11358070813208565</v>
      </c>
      <c r="F40" s="283">
        <f t="shared" si="9"/>
        <v>0.15709803834824565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/>
  </sheetViews>
  <sheetFormatPr defaultRowHeight="11.25"/>
  <cols>
    <col min="1" max="1" width="45.83203125" customWidth="1"/>
    <col min="2" max="9" width="12.83203125" customWidth="1"/>
  </cols>
  <sheetData>
    <row r="1" spans="1:11" ht="18">
      <c r="A1" s="121" t="s">
        <v>268</v>
      </c>
    </row>
    <row r="3" spans="1:11" ht="15">
      <c r="A3" s="224" t="s">
        <v>454</v>
      </c>
    </row>
    <row r="5" spans="1:11" ht="14.25">
      <c r="A5" s="303" t="s">
        <v>490</v>
      </c>
    </row>
    <row r="7" spans="1:11" ht="12.75">
      <c r="B7" s="23" t="s">
        <v>8</v>
      </c>
      <c r="C7" s="23" t="s">
        <v>9</v>
      </c>
      <c r="D7" s="23" t="s">
        <v>10</v>
      </c>
      <c r="E7" s="23" t="s">
        <v>47</v>
      </c>
      <c r="F7" s="23" t="s">
        <v>83</v>
      </c>
      <c r="G7" s="23" t="s">
        <v>84</v>
      </c>
      <c r="H7" s="23" t="s">
        <v>124</v>
      </c>
      <c r="I7" s="23" t="s">
        <v>175</v>
      </c>
      <c r="K7" s="23" t="s">
        <v>64</v>
      </c>
    </row>
    <row r="8" spans="1:11" ht="12.75">
      <c r="A8" s="19" t="s">
        <v>455</v>
      </c>
      <c r="B8" s="19">
        <f>'Revenue Projections'!B14</f>
        <v>17933112</v>
      </c>
      <c r="C8" s="19">
        <f>'Revenue Projections'!C14</f>
        <v>18803395</v>
      </c>
      <c r="D8" s="19">
        <f>'Revenue Projections'!D14</f>
        <v>19701827</v>
      </c>
      <c r="E8" s="19">
        <f>'Revenue Projections'!E14</f>
        <v>20320658.859999999</v>
      </c>
      <c r="F8" s="19">
        <f>'Revenue Projections'!F14</f>
        <v>20895606.685000002</v>
      </c>
      <c r="G8" s="19">
        <f>'Revenue Projections'!G14</f>
        <v>21551103.609999999</v>
      </c>
      <c r="H8" s="19">
        <f>'Revenue Projections'!H14</f>
        <v>22223855.535</v>
      </c>
      <c r="I8" s="19">
        <f>'Revenue Projections'!I14</f>
        <v>22911222.460000001</v>
      </c>
    </row>
    <row r="9" spans="1:11" ht="12.75">
      <c r="A9" s="19" t="s">
        <v>42</v>
      </c>
      <c r="B9" s="19">
        <f>'Revenue Projections'!B11</f>
        <v>742178</v>
      </c>
      <c r="C9" s="19">
        <f>'Revenue Projections'!C11</f>
        <v>925371</v>
      </c>
      <c r="D9" s="19">
        <f>'Revenue Projections'!D11</f>
        <v>1165193</v>
      </c>
      <c r="E9" s="19">
        <f>'Revenue Projections'!E11</f>
        <v>1157270.81</v>
      </c>
      <c r="F9" s="19">
        <f>'Revenue Projections'!F11</f>
        <v>1090633.635</v>
      </c>
      <c r="G9" s="19">
        <f>'Revenue Projections'!G11</f>
        <v>1088506.56</v>
      </c>
      <c r="H9" s="19">
        <f>'Revenue Projections'!H11</f>
        <v>1087193.4850000001</v>
      </c>
      <c r="I9" s="19">
        <f>'Revenue Projections'!I11</f>
        <v>1083643.4099999999</v>
      </c>
    </row>
    <row r="10" spans="1:11" ht="12.75">
      <c r="A10" s="19" t="s">
        <v>56</v>
      </c>
      <c r="B10" s="19">
        <f>'Expenditure Projections'!B130</f>
        <v>424470</v>
      </c>
      <c r="C10" s="19">
        <f>'Expenditure Projections'!C130</f>
        <v>133913</v>
      </c>
      <c r="D10" s="19">
        <f>'Expenditure Projections'!D130</f>
        <v>146208</v>
      </c>
      <c r="E10" s="19">
        <f>'Expenditure Projections'!E130</f>
        <v>150000</v>
      </c>
      <c r="F10" s="19">
        <f>'Expenditure Projections'!F130</f>
        <v>154500</v>
      </c>
      <c r="G10" s="19">
        <f>'Expenditure Projections'!G130</f>
        <v>159135</v>
      </c>
      <c r="H10" s="19">
        <f>'Expenditure Projections'!H130</f>
        <v>163909.05000000002</v>
      </c>
      <c r="I10" s="19">
        <f>'Expenditure Projections'!I130</f>
        <v>168826.32150000002</v>
      </c>
    </row>
    <row r="11" spans="1:11" ht="12.75">
      <c r="A11" s="19" t="s">
        <v>355</v>
      </c>
      <c r="B11" s="19">
        <f>B8-B9-B10</f>
        <v>16766464</v>
      </c>
      <c r="C11" s="19">
        <f>C8-C9-C10</f>
        <v>17744111</v>
      </c>
      <c r="D11" s="19">
        <f t="shared" ref="D11:I11" si="0">D8-D9-D10</f>
        <v>18390426</v>
      </c>
      <c r="E11" s="19">
        <f t="shared" si="0"/>
        <v>19013388.050000001</v>
      </c>
      <c r="F11" s="19">
        <f t="shared" si="0"/>
        <v>19650473.050000001</v>
      </c>
      <c r="G11" s="19">
        <f t="shared" si="0"/>
        <v>20303462.050000001</v>
      </c>
      <c r="H11" s="19">
        <f t="shared" si="0"/>
        <v>20972753</v>
      </c>
      <c r="I11" s="19">
        <f t="shared" si="0"/>
        <v>21658752.728500001</v>
      </c>
    </row>
    <row r="12" spans="1:11" ht="12.75">
      <c r="A12" s="19" t="s">
        <v>457</v>
      </c>
      <c r="B12" s="19">
        <f>'Revenue Projections'!B21</f>
        <v>1787176</v>
      </c>
      <c r="C12" s="19">
        <f>'Revenue Projections'!C21</f>
        <v>1898173</v>
      </c>
      <c r="D12" s="19">
        <f>'Revenue Projections'!D21</f>
        <v>1849672</v>
      </c>
      <c r="E12" s="19">
        <f>'Revenue Projections'!E21</f>
        <v>1904256</v>
      </c>
      <c r="F12" s="19">
        <f>'Revenue Projections'!F21</f>
        <v>1813928.81</v>
      </c>
      <c r="G12" s="19">
        <f>'Revenue Projections'!G21</f>
        <v>1813563.3614000001</v>
      </c>
      <c r="H12" s="19">
        <f>'Revenue Projections'!H21</f>
        <v>1862349.038286</v>
      </c>
      <c r="I12" s="19">
        <f>'Revenue Projections'!I21</f>
        <v>1912570.1848931401</v>
      </c>
    </row>
    <row r="13" spans="1:11" ht="12.75">
      <c r="A13" s="19" t="s">
        <v>456</v>
      </c>
      <c r="B13" s="19">
        <f>Receipts!H21</f>
        <v>1981291</v>
      </c>
      <c r="C13" s="19">
        <f>Receipts!J21+6712</f>
        <v>1845903</v>
      </c>
      <c r="D13" s="19">
        <v>1800000</v>
      </c>
      <c r="E13" s="19">
        <f>D13+25000</f>
        <v>1825000</v>
      </c>
      <c r="F13" s="19">
        <f t="shared" ref="F13:I13" si="1">E13+25000</f>
        <v>1850000</v>
      </c>
      <c r="G13" s="19">
        <f t="shared" si="1"/>
        <v>1875000</v>
      </c>
      <c r="H13" s="19">
        <f t="shared" si="1"/>
        <v>1900000</v>
      </c>
      <c r="I13" s="19">
        <f t="shared" si="1"/>
        <v>1925000</v>
      </c>
      <c r="K13" s="186" t="s">
        <v>458</v>
      </c>
    </row>
    <row r="14" spans="1:11" ht="12.75">
      <c r="A14" s="19" t="s">
        <v>516</v>
      </c>
      <c r="B14" s="19">
        <f>SUM(B11:B13)</f>
        <v>20534931</v>
      </c>
      <c r="C14" s="19">
        <f>SUM(C11:C13)</f>
        <v>21488187</v>
      </c>
      <c r="D14" s="19">
        <f t="shared" ref="D14:I14" si="2">SUM(D11:D13)</f>
        <v>22040098</v>
      </c>
      <c r="E14" s="19">
        <f t="shared" si="2"/>
        <v>22742644.050000001</v>
      </c>
      <c r="F14" s="19">
        <f t="shared" si="2"/>
        <v>23314401.859999999</v>
      </c>
      <c r="G14" s="19">
        <f t="shared" si="2"/>
        <v>23992025.411400001</v>
      </c>
      <c r="H14" s="19">
        <f t="shared" si="2"/>
        <v>24735102.038286</v>
      </c>
      <c r="I14" s="19">
        <f t="shared" si="2"/>
        <v>25496322.91339314</v>
      </c>
    </row>
    <row r="15" spans="1:11" ht="12.75">
      <c r="A15" s="19"/>
      <c r="B15" s="19"/>
      <c r="C15" s="19"/>
      <c r="D15" s="19"/>
      <c r="E15" s="19"/>
      <c r="F15" s="19"/>
      <c r="G15" s="19"/>
    </row>
    <row r="16" spans="1:11" ht="12.75">
      <c r="A16" s="19"/>
      <c r="B16" s="23" t="s">
        <v>10</v>
      </c>
      <c r="C16" s="23" t="s">
        <v>47</v>
      </c>
      <c r="D16" s="23" t="s">
        <v>83</v>
      </c>
      <c r="E16" s="23" t="s">
        <v>84</v>
      </c>
      <c r="F16" s="23" t="s">
        <v>124</v>
      </c>
      <c r="G16" s="23" t="s">
        <v>175</v>
      </c>
    </row>
    <row r="17" spans="1:11" ht="12.75">
      <c r="A17" s="19" t="s">
        <v>461</v>
      </c>
      <c r="B17" s="19">
        <v>20502218</v>
      </c>
      <c r="C17" s="19">
        <f>21597631-109443</f>
        <v>21488188</v>
      </c>
      <c r="D17" s="19">
        <f>D14</f>
        <v>22040098</v>
      </c>
      <c r="E17" s="19">
        <f t="shared" ref="E17:G17" si="3">E14</f>
        <v>22742644.050000001</v>
      </c>
      <c r="F17" s="19">
        <f t="shared" si="3"/>
        <v>23314401.859999999</v>
      </c>
      <c r="G17" s="19">
        <f t="shared" si="3"/>
        <v>23992025.411400001</v>
      </c>
      <c r="H17" s="19"/>
      <c r="I17" s="19"/>
    </row>
    <row r="18" spans="1:11" ht="12.75">
      <c r="A18" s="193" t="s">
        <v>462</v>
      </c>
      <c r="B18" s="193">
        <f>0.003*B17</f>
        <v>61506.654000000002</v>
      </c>
      <c r="C18" s="193">
        <f>0.003*C17</f>
        <v>64464.563999999998</v>
      </c>
      <c r="D18" s="193">
        <f t="shared" ref="D18:G18" si="4">0.003*D17</f>
        <v>66120.293999999994</v>
      </c>
      <c r="E18" s="193">
        <f t="shared" si="4"/>
        <v>68227.932150000008</v>
      </c>
      <c r="F18" s="193">
        <f t="shared" si="4"/>
        <v>69943.205579999994</v>
      </c>
      <c r="G18" s="193">
        <f t="shared" si="4"/>
        <v>71976.076234200009</v>
      </c>
    </row>
    <row r="19" spans="1:11" ht="12.75">
      <c r="A19" s="193" t="s">
        <v>463</v>
      </c>
      <c r="B19" s="193">
        <f>0.002*B17</f>
        <v>41004.436000000002</v>
      </c>
      <c r="C19" s="193">
        <f>0.002*C17</f>
        <v>42976.376000000004</v>
      </c>
      <c r="D19" s="193">
        <f t="shared" ref="D19:G19" si="5">0.002*D17</f>
        <v>44080.196000000004</v>
      </c>
      <c r="E19" s="193">
        <f t="shared" si="5"/>
        <v>45485.288100000005</v>
      </c>
      <c r="F19" s="193">
        <f t="shared" si="5"/>
        <v>46628.803719999996</v>
      </c>
      <c r="G19" s="193">
        <f t="shared" si="5"/>
        <v>47984.050822800004</v>
      </c>
    </row>
    <row r="20" spans="1:11" ht="12.75">
      <c r="A20" s="19"/>
      <c r="B20" s="19"/>
      <c r="C20" s="19"/>
      <c r="D20" s="19"/>
      <c r="E20" s="19"/>
      <c r="F20" s="19"/>
      <c r="G20" s="19"/>
    </row>
    <row r="21" spans="1:11" ht="12.75">
      <c r="A21" s="21" t="s">
        <v>464</v>
      </c>
      <c r="C21" s="23" t="s">
        <v>47</v>
      </c>
      <c r="D21" s="23" t="s">
        <v>83</v>
      </c>
      <c r="E21" s="23" t="s">
        <v>84</v>
      </c>
      <c r="F21" s="23" t="s">
        <v>124</v>
      </c>
      <c r="G21" s="23" t="s">
        <v>175</v>
      </c>
    </row>
    <row r="22" spans="1:11" ht="12.75">
      <c r="A22" s="19" t="s">
        <v>465</v>
      </c>
      <c r="B22" s="19"/>
      <c r="C22" s="19">
        <f>E11+E12-'Revenue Projections'!E20-'Expenditure Projections'!E137+'Revenue Projections'!E36</f>
        <v>22423569.598000001</v>
      </c>
      <c r="D22" s="19">
        <f>F11+F12-'Revenue Projections'!F20-'Expenditure Projections'!F130+'Revenue Projections'!F36</f>
        <v>22921182.133113999</v>
      </c>
      <c r="E22" s="19">
        <f>G11+G12-'Revenue Projections'!G20-'Expenditure Projections'!G130+'Revenue Projections'!G36</f>
        <v>23584194.504960302</v>
      </c>
      <c r="F22" s="19">
        <f>H11+H12-'Revenue Projections'!H20-'Expenditure Projections'!H130+'Revenue Projections'!H36</f>
        <v>24319470.146649577</v>
      </c>
      <c r="G22" s="19">
        <f>I11+I12-'Revenue Projections'!I20-'Expenditure Projections'!I130+'Revenue Projections'!I36</f>
        <v>25075521.557788126</v>
      </c>
    </row>
    <row r="23" spans="1:11" ht="12.75">
      <c r="A23" s="193" t="s">
        <v>466</v>
      </c>
      <c r="B23" s="193"/>
      <c r="C23" s="193">
        <f>0.02*C22</f>
        <v>448471.39196000004</v>
      </c>
      <c r="D23" s="193">
        <f t="shared" ref="D23:G23" si="6">0.02*D22</f>
        <v>458423.64266228001</v>
      </c>
      <c r="E23" s="193">
        <f t="shared" si="6"/>
        <v>471683.89009920607</v>
      </c>
      <c r="F23" s="193">
        <f t="shared" si="6"/>
        <v>486389.40293299156</v>
      </c>
      <c r="G23" s="193">
        <f t="shared" si="6"/>
        <v>501510.43115576252</v>
      </c>
    </row>
    <row r="24" spans="1:11" ht="12.75">
      <c r="A24" s="193" t="s">
        <v>500</v>
      </c>
      <c r="B24" s="193"/>
      <c r="C24" s="193">
        <f>250000+100000</f>
        <v>350000</v>
      </c>
      <c r="D24" s="193">
        <f t="shared" ref="D24:G24" si="7">250000+100000</f>
        <v>350000</v>
      </c>
      <c r="E24" s="193">
        <f t="shared" si="7"/>
        <v>350000</v>
      </c>
      <c r="F24" s="193">
        <f t="shared" si="7"/>
        <v>350000</v>
      </c>
      <c r="G24" s="193">
        <f t="shared" si="7"/>
        <v>350000</v>
      </c>
    </row>
    <row r="25" spans="1:11" ht="12.75">
      <c r="A25" s="193" t="s">
        <v>501</v>
      </c>
      <c r="B25" s="193"/>
      <c r="C25" s="193">
        <f>C23-C24</f>
        <v>98471.391960000037</v>
      </c>
      <c r="D25" s="193">
        <f t="shared" ref="D25:G25" si="8">D23-D24</f>
        <v>108423.64266228001</v>
      </c>
      <c r="E25" s="193">
        <f t="shared" si="8"/>
        <v>121683.89009920607</v>
      </c>
      <c r="F25" s="193">
        <f t="shared" si="8"/>
        <v>136389.40293299156</v>
      </c>
      <c r="G25" s="193">
        <f t="shared" si="8"/>
        <v>151510.43115576252</v>
      </c>
      <c r="K25" t="s">
        <v>506</v>
      </c>
    </row>
    <row r="26" spans="1:11" ht="12.75">
      <c r="A26" s="19"/>
      <c r="B26" s="19"/>
      <c r="C26" s="19"/>
      <c r="D26" s="19"/>
      <c r="E26" s="19"/>
      <c r="F26" s="19"/>
      <c r="G26" s="19"/>
    </row>
    <row r="27" spans="1:11" ht="12.75">
      <c r="A27" s="19"/>
      <c r="B27" s="19"/>
      <c r="C27" s="19"/>
      <c r="D27" s="19"/>
      <c r="E27" s="19"/>
      <c r="F27" s="19"/>
      <c r="G27" s="19"/>
    </row>
    <row r="28" spans="1:11" ht="12.75">
      <c r="B28" s="19"/>
      <c r="C28" s="19"/>
      <c r="D28" s="19"/>
      <c r="E28" s="19"/>
      <c r="F28" s="19"/>
      <c r="G28" s="19"/>
    </row>
    <row r="30" spans="1:11" ht="12.75">
      <c r="A30" s="21" t="s">
        <v>478</v>
      </c>
      <c r="B30" s="23" t="s">
        <v>10</v>
      </c>
      <c r="C30" s="23" t="s">
        <v>47</v>
      </c>
      <c r="D30" s="23" t="s">
        <v>83</v>
      </c>
      <c r="E30" s="23" t="s">
        <v>84</v>
      </c>
      <c r="F30" s="23" t="s">
        <v>124</v>
      </c>
      <c r="G30" s="23" t="s">
        <v>175</v>
      </c>
      <c r="H30" s="23" t="s">
        <v>64</v>
      </c>
    </row>
    <row r="31" spans="1:11" ht="12.75">
      <c r="A31" s="19" t="s">
        <v>474</v>
      </c>
      <c r="B31" s="37">
        <f>'Revenue Projections'!D29</f>
        <v>161586</v>
      </c>
      <c r="C31" s="37">
        <f>'Revenue Projections'!E29</f>
        <v>164494.54800000001</v>
      </c>
      <c r="D31" s="37">
        <f>'Revenue Projections'!F29</f>
        <v>167455.44986400002</v>
      </c>
      <c r="E31" s="37">
        <f>'Revenue Projections'!G29</f>
        <v>170469.64796155202</v>
      </c>
      <c r="F31" s="37">
        <f>'Revenue Projections'!H29</f>
        <v>173538.10162485996</v>
      </c>
      <c r="G31" s="37">
        <f>'Revenue Projections'!I29</f>
        <v>176661.78745410746</v>
      </c>
      <c r="H31" s="186" t="s">
        <v>475</v>
      </c>
    </row>
    <row r="32" spans="1:11" ht="12.75">
      <c r="A32" s="21"/>
      <c r="B32" s="23"/>
      <c r="C32" s="23"/>
      <c r="D32" s="23"/>
      <c r="E32" s="23"/>
      <c r="F32" s="23"/>
      <c r="G32" s="23"/>
    </row>
    <row r="33" spans="1:7" ht="12.75">
      <c r="A33" s="193" t="s">
        <v>472</v>
      </c>
      <c r="B33" s="193">
        <f>(B31/2)*0.485</f>
        <v>39184.604999999996</v>
      </c>
      <c r="C33" s="193">
        <f t="shared" ref="C33:G33" si="9">(C31/2)*0.485</f>
        <v>39889.927889999999</v>
      </c>
      <c r="D33" s="193">
        <f t="shared" si="9"/>
        <v>40607.946592020002</v>
      </c>
      <c r="E33" s="193">
        <f t="shared" si="9"/>
        <v>41338.889630676364</v>
      </c>
      <c r="F33" s="193">
        <f t="shared" si="9"/>
        <v>42082.989644028537</v>
      </c>
      <c r="G33" s="193">
        <f t="shared" si="9"/>
        <v>42840.483457621056</v>
      </c>
    </row>
    <row r="34" spans="1:7" ht="12.75">
      <c r="A34" s="193" t="s">
        <v>473</v>
      </c>
      <c r="B34" s="193">
        <f>(B31/2)*0.515</f>
        <v>41608.395000000004</v>
      </c>
      <c r="C34" s="193">
        <f t="shared" ref="C34:G34" si="10">(C31/2)*0.515</f>
        <v>42357.346110000006</v>
      </c>
      <c r="D34" s="193">
        <f t="shared" si="10"/>
        <v>43119.77833998001</v>
      </c>
      <c r="E34" s="193">
        <f t="shared" si="10"/>
        <v>43895.934350099647</v>
      </c>
      <c r="F34" s="193">
        <f t="shared" si="10"/>
        <v>44686.061168401444</v>
      </c>
      <c r="G34" s="193">
        <f t="shared" si="10"/>
        <v>45490.410269432672</v>
      </c>
    </row>
    <row r="35" spans="1:7" ht="12.75">
      <c r="A35" s="193"/>
      <c r="B35" s="193"/>
      <c r="C35" s="193"/>
      <c r="D35" s="193"/>
      <c r="E35" s="193"/>
      <c r="F35" s="193"/>
      <c r="G35" s="193"/>
    </row>
    <row r="36" spans="1:7" ht="12.75">
      <c r="A36" s="193" t="s">
        <v>488</v>
      </c>
      <c r="B36" s="193">
        <f>(B31/2)*0.515</f>
        <v>41608.395000000004</v>
      </c>
      <c r="C36" s="193">
        <f t="shared" ref="C36:G36" si="11">(C31/2)*0.515</f>
        <v>42357.346110000006</v>
      </c>
      <c r="D36" s="193">
        <f t="shared" si="11"/>
        <v>43119.77833998001</v>
      </c>
      <c r="E36" s="193">
        <f t="shared" si="11"/>
        <v>43895.934350099647</v>
      </c>
      <c r="F36" s="193">
        <f t="shared" si="11"/>
        <v>44686.061168401444</v>
      </c>
      <c r="G36" s="193">
        <f t="shared" si="11"/>
        <v>45490.410269432672</v>
      </c>
    </row>
    <row r="37" spans="1:7" ht="12.75">
      <c r="A37" s="19"/>
    </row>
    <row r="38" spans="1:7" ht="12.75">
      <c r="A38" s="19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Summary</vt:lpstr>
      <vt:lpstr>Revenue Projections</vt:lpstr>
      <vt:lpstr>Recession</vt:lpstr>
      <vt:lpstr>Growth</vt:lpstr>
      <vt:lpstr>Receipts</vt:lpstr>
      <vt:lpstr>Enterprises</vt:lpstr>
      <vt:lpstr>Expenditure Projections</vt:lpstr>
      <vt:lpstr>Education</vt:lpstr>
      <vt:lpstr>Reserves</vt:lpstr>
      <vt:lpstr>Debt Summary</vt:lpstr>
      <vt:lpstr>Pension</vt:lpstr>
      <vt:lpstr>COLA</vt:lpstr>
      <vt:lpstr>COLA!Print_Area</vt:lpstr>
      <vt:lpstr>'Debt Summary'!Print_Area</vt:lpstr>
      <vt:lpstr>'Expenditure Projections'!Print_Area</vt:lpstr>
      <vt:lpstr>Growth!Print_Area</vt:lpstr>
      <vt:lpstr>Pension!Print_Area</vt:lpstr>
      <vt:lpstr>'Revenue Projections'!Print_Area</vt:lpstr>
      <vt:lpstr>Summary!Print_Area</vt:lpstr>
      <vt:lpstr>'Expenditure Projections'!Print_Titles</vt:lpstr>
      <vt:lpstr>'Revenue Projections'!Print_Titles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Torrisi, Anthony</dc:creator>
  <cp:lastModifiedBy>Rick Kingsley</cp:lastModifiedBy>
  <cp:lastPrinted>2021-04-05T19:33:55Z</cp:lastPrinted>
  <dcterms:created xsi:type="dcterms:W3CDTF">2001-01-09T21:43:49Z</dcterms:created>
  <dcterms:modified xsi:type="dcterms:W3CDTF">2021-05-03T15:41:34Z</dcterms:modified>
</cp:coreProperties>
</file>